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8412" windowHeight="6756" activeTab="2"/>
  </bookViews>
  <sheets>
    <sheet name="6 показатели " sheetId="1" r:id="rId1"/>
    <sheet name="7 средства по кодам" sheetId="2" r:id="rId2"/>
    <sheet name="8 средства бюджет" sheetId="3" r:id="rId3"/>
    <sheet name="9 КАИП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0">'6 показатели '!$A$1:$R$165</definedName>
    <definedName name="_xlnm.Print_Area" localSheetId="1">'7 средства по кодам'!$A$1:$T$237</definedName>
    <definedName name="_xlnm.Print_Area" localSheetId="2">'8 средства бюджет'!$A$1:$P$224</definedName>
    <definedName name="_xlnm.Print_Area" localSheetId="3">'9 КАИП'!$A$1:$P$25</definedName>
  </definedNames>
  <calcPr fullCalcOnLoad="1"/>
</workbook>
</file>

<file path=xl/sharedStrings.xml><?xml version="1.0" encoding="utf-8"?>
<sst xmlns="http://schemas.openxmlformats.org/spreadsheetml/2006/main" count="1910" uniqueCount="627">
  <si>
    <t>№ п/п</t>
  </si>
  <si>
    <t>Цель, задачи, показатели результативности</t>
  </si>
  <si>
    <t>Плановый период</t>
  </si>
  <si>
    <t>план</t>
  </si>
  <si>
    <t>факт</t>
  </si>
  <si>
    <t>январь - март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</si>
  <si>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</si>
  <si>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</si>
  <si>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</si>
  <si>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Руководитель</t>
  </si>
  <si>
    <t>Подпись</t>
  </si>
  <si>
    <t>за январь   -    20__ __ г. (нарастающим итогом)</t>
  </si>
  <si>
    <t>Ед. измере-ния</t>
  </si>
  <si>
    <t>январь - июнь</t>
  </si>
  <si>
    <t>январь-сентябрь</t>
  </si>
  <si>
    <t>Весовой критерий</t>
  </si>
  <si>
    <t>Отчетный период (два предшествующих года)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</si>
  <si>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</si>
  <si>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</si>
  <si>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</si>
  <si>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</si>
  <si>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</si>
  <si>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</si>
  <si>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</si>
  <si>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</si>
  <si>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</si>
  <si>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</si>
  <si>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</si>
  <si>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</si>
  <si>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</si>
  <si>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</si>
  <si>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Подпрограмма 1</t>
  </si>
  <si>
    <t>бюджеты муниципальных   образований</t>
  </si>
  <si>
    <t>показатели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</si>
  <si>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</si>
  <si>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</si>
  <si>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</si>
  <si>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</si>
  <si>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</si>
  <si>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</si>
  <si>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</si>
  <si>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</si>
  <si>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</si>
  <si>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</si>
  <si>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План на  201___год</t>
  </si>
  <si>
    <t>Финансирование за январь -          201__г.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</si>
  <si>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</si>
  <si>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</si>
  <si>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</si>
  <si>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</si>
  <si>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</si>
  <si>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</si>
  <si>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</si>
  <si>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</si>
  <si>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</si>
  <si>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</si>
  <si>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Наименовние ГРБС</t>
  </si>
  <si>
    <t>в том числе по ГРБС:</t>
  </si>
  <si>
    <t>Финансирование объектов капитального строительства, включенных в муниципальную программу</t>
  </si>
  <si>
    <t>Муниципальная программа</t>
  </si>
  <si>
    <t>Статус (муниципальная программа, подпрограмма)</t>
  </si>
  <si>
    <t>Наименование муниципальной программы, подпрограммы муниципальной программы</t>
  </si>
  <si>
    <t>бюджеты муниципальных  образований</t>
  </si>
  <si>
    <t>Цель: Создание условий для развития и реализации культурного и духовного потенциала населения сельского поселения Хатанга</t>
  </si>
  <si>
    <t>Задача 1. Сохранение и эффективное использование культурного наследия коренных малочисленных народов Севера</t>
  </si>
  <si>
    <t>1.1</t>
  </si>
  <si>
    <t>1.1.1</t>
  </si>
  <si>
    <t>1.1.2.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</si>
  <si>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</si>
  <si>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</si>
  <si>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</si>
  <si>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</si>
  <si>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</si>
  <si>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</si>
  <si>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</si>
  <si>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</si>
  <si>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Число клубных формирований на 1 тыс. чел. населения</t>
  </si>
  <si>
    <t>Число участников клубных формирований для детей в возрасте до 14 лет включительно</t>
  </si>
  <si>
    <t>%</t>
  </si>
  <si>
    <t>ед.</t>
  </si>
  <si>
    <t>чел</t>
  </si>
  <si>
    <t>экз.</t>
  </si>
  <si>
    <t>тыс. чел</t>
  </si>
  <si>
    <t>«Культурное наследие»</t>
  </si>
  <si>
    <t>х</t>
  </si>
  <si>
    <t>Отдел культуры администрации сельского поселения Хатанга</t>
  </si>
  <si>
    <t>Муниципальное казённое учреждение дополнительного образования "Детская школа искусств" сельского поселения Хатанга</t>
  </si>
  <si>
    <t>Мероприятие</t>
  </si>
  <si>
    <t>Подпрограмма 2</t>
  </si>
  <si>
    <t>«Искусство и народное творчество»</t>
  </si>
  <si>
    <t>0801</t>
  </si>
  <si>
    <t>0804</t>
  </si>
  <si>
    <t>"Культурное наследие"</t>
  </si>
  <si>
    <t>Предоставление услуг культуры населению сельского поселения Хатанга</t>
  </si>
  <si>
    <t>1.2</t>
  </si>
  <si>
    <t>1.2.1</t>
  </si>
  <si>
    <t>1.2.2</t>
  </si>
  <si>
    <t>1.2.3</t>
  </si>
  <si>
    <t>Количество реализуемых образовательных программ</t>
  </si>
  <si>
    <t>Количество детей, участвующих в районных, региональных конкурсах</t>
  </si>
  <si>
    <t>Доля представленных (во всех формах) экспонатов «Золотого фонда» Центра народного творчества» от общего количества предметов фонда</t>
  </si>
  <si>
    <t>Доля изделий декоративно- прикладного искусства, информация о которых подготовлена для внесения в электронную базу данных единого реестра ЦНТ</t>
  </si>
  <si>
    <t>Доля выставочных экспозиций на каждую 1 000 жителей</t>
  </si>
  <si>
    <t>Количество выставочных проектов, осуществляемых в Красноярском крае</t>
  </si>
  <si>
    <t>Количество экземпляров новых поступлений  в библиотечные фонды библиотек Хатангской централизованной библиотечной системы МБУК «КДК» на 1 000 жителей</t>
  </si>
  <si>
    <t>Среднее число книговыдач в расчете на 1 000 жителей</t>
  </si>
  <si>
    <t>Подпрограмма «Искусство и народное творчество»</t>
  </si>
  <si>
    <t>Подпрограмма «Культурное  наследие»</t>
  </si>
  <si>
    <t>Осуществление государственной поддержки муниципальных учреждений культуры (ГП КК "Развитие культуры")</t>
  </si>
  <si>
    <t>0315147</t>
  </si>
  <si>
    <t>0315148</t>
  </si>
  <si>
    <t>Осуществление государственной поддержки лучших работников муниципальных учреждений культуры, находящихся на территории поселений (ГП КК "Развитие культуры")</t>
  </si>
  <si>
    <t xml:space="preserve">Обеспечение деятельности подведомственного учреждения культуры, </t>
  </si>
  <si>
    <t>районный бюджет</t>
  </si>
  <si>
    <t>Удельный вес населения, участвующего в культурно - досуговых мероприятиях, проводимых муниципальными учреждениями культуры</t>
  </si>
  <si>
    <t xml:space="preserve">Количество детей, получающих услуги по дополнительному образованию художественно-эстетической направленности    </t>
  </si>
  <si>
    <t>тыс.экз</t>
  </si>
  <si>
    <t>"Развитие культуры в сельском поселении Хатанга"</t>
  </si>
  <si>
    <t>ГП КК "Развитие культуры"</t>
  </si>
  <si>
    <t>Софинансирование расходов</t>
  </si>
  <si>
    <t xml:space="preserve">Комплектование книжных фондов библиотек муниципальных образований (ИМБТ за счет средств федерального бюджета)   </t>
  </si>
  <si>
    <t>Отдел культуры, молодежной политики и спорта администрации сельского поселения Хатанга</t>
  </si>
  <si>
    <t xml:space="preserve">Комплектование книжных фондов библиотек </t>
  </si>
  <si>
    <t xml:space="preserve">Участие в районных, региональных мероприятиях </t>
  </si>
  <si>
    <t>МП ТДНМР "Культура Таймыра"</t>
  </si>
  <si>
    <t>0311320</t>
  </si>
  <si>
    <t>Организация работы Отдела культуры, молодежной политики и спорта администрации сельского поселения Хатанга</t>
  </si>
  <si>
    <t>0311321</t>
  </si>
  <si>
    <t>0315146</t>
  </si>
  <si>
    <t>Подключение общедоступных библиотек Красноярского края к сети Интернет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</si>
  <si>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</si>
  <si>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>0320006010</t>
  </si>
  <si>
    <t>0310001040</t>
  </si>
  <si>
    <t>0310001030</t>
  </si>
  <si>
    <t>0310013220</t>
  </si>
  <si>
    <t>0310013210</t>
  </si>
  <si>
    <t>0310013120</t>
  </si>
  <si>
    <t>2016 (отчетный год)</t>
  </si>
  <si>
    <t>2017 (текущий год)</t>
  </si>
  <si>
    <t>0703</t>
  </si>
  <si>
    <t>0310006020</t>
  </si>
  <si>
    <t>03100L5190</t>
  </si>
  <si>
    <t>03100R5190</t>
  </si>
  <si>
    <t>03100S5190</t>
  </si>
  <si>
    <t>0310013130</t>
  </si>
  <si>
    <t>0310010440</t>
  </si>
  <si>
    <t>0310013110</t>
  </si>
  <si>
    <t>0310010310</t>
  </si>
  <si>
    <t>Количество посетителей учреждений  культурно-досугового типа проводимых муниципальными учреждениями культуры на 1 тыс.чел. нас</t>
  </si>
  <si>
    <t>-</t>
  </si>
  <si>
    <t>0310010210</t>
  </si>
  <si>
    <t>0320010420</t>
  </si>
  <si>
    <t>0320010210</t>
  </si>
  <si>
    <t>Средства на повышение размеров оплаты труда основного и административно-управленческого персонала</t>
  </si>
  <si>
    <t>0310001321</t>
  </si>
  <si>
    <t>Средства на повышение размеров оплаты труда основного персонала библиотек</t>
  </si>
  <si>
    <t>0310074880</t>
  </si>
  <si>
    <t>03100S4880</t>
  </si>
  <si>
    <t>0310051440</t>
  </si>
  <si>
    <t>03100L1440</t>
  </si>
  <si>
    <t>Софинансирование расходов на комплектование книжных фондов библиотек муниципальных образований красноярского края</t>
  </si>
  <si>
    <t>Расходы на поддержку отрасли культур</t>
  </si>
  <si>
    <t>Расходы на осуществление государственной поддержки отрасли культур</t>
  </si>
  <si>
    <t>Софинансирование расходов на поддержку отрасли культур</t>
  </si>
  <si>
    <t>0310013240</t>
  </si>
  <si>
    <t>0310013230</t>
  </si>
  <si>
    <t>0310006070</t>
  </si>
  <si>
    <t>2016 год</t>
  </si>
  <si>
    <t>2017 год</t>
  </si>
  <si>
    <t>2018 год</t>
  </si>
  <si>
    <t>2019 год</t>
  </si>
  <si>
    <t xml:space="preserve">Развитие молодежной политики на территории сельского поселения Хатанга </t>
  </si>
  <si>
    <t>0707</t>
  </si>
  <si>
    <t>0500015010</t>
  </si>
  <si>
    <t>Мероприятие 1</t>
  </si>
  <si>
    <t>Проведение мероприятий для детей и молодежи</t>
  </si>
  <si>
    <t>Целевые показатели и показатели результативности (показатели развития отрасли, вида экономической деятельности) муниципальных программ  сельского поселения Хатанга</t>
  </si>
  <si>
    <t>Муниципальная программа "Развитие культуры в сельском поселении Хатанга"</t>
  </si>
  <si>
    <t xml:space="preserve">Муниципальная программа  "Развитие молодежной политики на территории сельского поселения Хатанга" </t>
  </si>
  <si>
    <r>
      <rPr>
        <b/>
        <sz val="9"/>
        <rFont val="Times New Roman"/>
        <family val="1"/>
      </rPr>
      <t xml:space="preserve">Цель: </t>
    </r>
    <r>
      <rPr>
        <sz val="9"/>
        <rFont val="Times New Roman"/>
        <family val="1"/>
      </rPr>
      <t>Создание условий для развития и реализации потенциала молодежи в интересах сельского поселения Хатанга.</t>
    </r>
  </si>
  <si>
    <r>
      <rPr>
        <b/>
        <sz val="9"/>
        <rFont val="Times New Roman"/>
        <family val="1"/>
      </rPr>
      <t>Задача:</t>
    </r>
    <r>
      <rPr>
        <sz val="9"/>
        <rFont val="Times New Roman"/>
        <family val="1"/>
      </rPr>
      <t xml:space="preserve"> Создание условий успешной социализации и эффективной самореализации молодежи.             </t>
    </r>
  </si>
  <si>
    <t>1.1.</t>
  </si>
  <si>
    <r>
      <rPr>
        <b/>
        <sz val="9"/>
        <rFont val="Times New Roman"/>
        <family val="1"/>
      </rPr>
      <t>Показатель</t>
    </r>
    <r>
      <rPr>
        <sz val="9"/>
        <rFont val="Times New Roman"/>
        <family val="1"/>
      </rPr>
      <t>: удельный вес молодых граждан, проживающих в сельском поселении, вовлеченных в социально-экономические молодежные проекты</t>
    </r>
  </si>
  <si>
    <r>
      <rPr>
        <b/>
        <sz val="9"/>
        <rFont val="Times New Roman"/>
        <family val="1"/>
      </rPr>
      <t>Задача:</t>
    </r>
    <r>
      <rPr>
        <sz val="9"/>
        <rFont val="Times New Roman"/>
        <family val="1"/>
      </rPr>
      <t xml:space="preserve"> поддержка общественных молодёжных объединений, их вовлечение в социально значимую работу.                                     </t>
    </r>
    <r>
      <rPr>
        <sz val="9"/>
        <color indexed="10"/>
        <rFont val="Times New Roman"/>
        <family val="1"/>
      </rPr>
      <t xml:space="preserve">                       </t>
    </r>
  </si>
  <si>
    <r>
      <rPr>
        <b/>
        <sz val="9"/>
        <rFont val="Times New Roman"/>
        <family val="1"/>
      </rPr>
      <t>Показатель:</t>
    </r>
    <r>
      <rPr>
        <sz val="9"/>
        <rFont val="Times New Roman"/>
        <family val="1"/>
      </rPr>
      <t xml:space="preserve"> количество  реализованных молодежными объединениями социально-экономических проектов </t>
    </r>
  </si>
  <si>
    <r>
      <rPr>
        <b/>
        <sz val="9"/>
        <rFont val="Times New Roman"/>
        <family val="1"/>
      </rPr>
      <t xml:space="preserve">Задача: </t>
    </r>
    <r>
      <rPr>
        <sz val="9"/>
        <rFont val="Times New Roman"/>
        <family val="1"/>
      </rPr>
      <t xml:space="preserve">формирование и внедрение в социальную практику профилактических мероприятий, направленных на ориентацию несовершеннолетних граждан и молодежи на здоровый образ жизни                </t>
    </r>
  </si>
  <si>
    <r>
      <rPr>
        <b/>
        <sz val="9"/>
        <rFont val="Times New Roman"/>
        <family val="1"/>
      </rPr>
      <t>Показатель:</t>
    </r>
    <r>
      <rPr>
        <sz val="9"/>
        <rFont val="Times New Roman"/>
        <family val="1"/>
      </rPr>
      <t xml:space="preserve"> удельный вес молодых граждан сельского поселения, принявших участие в мероприятиях, направленных на формирование здорового образа жизни</t>
    </r>
  </si>
  <si>
    <t>Развитие молодежной политики на территории сельского поселения Хатанга</t>
  </si>
  <si>
    <t>Мероприятие программы 1</t>
  </si>
  <si>
    <t>Использование бюджетных ассигнований бюджета сельского поселения Хатанга и иных средств на реализацию муниципальных программ сельского поселения Хатанга</t>
  </si>
  <si>
    <t>Муниципальная программа "Развитие физической культуры и спорта на территории сельского поселения Хатанга"</t>
  </si>
  <si>
    <t>Цель: Обеспечение условий  для развития на территории сельского поселения Хатанга физической культуры и спорта, организация официальных   физкультурно-оздоровительных и спортивных мероприятий, создание условий, обеспечивающих возможность систематически заниматься физической культурой и спортом</t>
  </si>
  <si>
    <r>
      <rPr>
        <b/>
        <sz val="9"/>
        <rFont val="Times New Roman"/>
        <family val="1"/>
      </rPr>
      <t>Задача 1</t>
    </r>
    <r>
      <rPr>
        <sz val="9"/>
        <rFont val="Times New Roman"/>
        <family val="1"/>
      </rPr>
      <t xml:space="preserve">: Развитие и пропаганда массовой физической культуры и спорта, увеличение количества жителей систематически занимающихся физической культурой и спортом.      </t>
    </r>
  </si>
  <si>
    <t>Доля жителей сельского поселения Хатанга, систематически занимающихся физической культурой и спортом к общей численности населения поселения</t>
  </si>
  <si>
    <t xml:space="preserve">Количество официальных физкультурно-оздоровительных и спортивных мероприятий, проводимых в сельском поселении за год </t>
  </si>
  <si>
    <t>в том числе с участием школьников и школьных команд</t>
  </si>
  <si>
    <t>Количество участников официальных физкультурно-оздоровительных и спортивных мероприятий в течение года</t>
  </si>
  <si>
    <t>чел.</t>
  </si>
  <si>
    <r>
      <rPr>
        <b/>
        <sz val="9"/>
        <rFont val="Times New Roman"/>
        <family val="1"/>
      </rPr>
      <t>Задача 3:</t>
    </r>
    <r>
      <rPr>
        <sz val="9"/>
        <rFont val="Times New Roman"/>
        <family val="1"/>
      </rPr>
      <t xml:space="preserve"> Содействие созданию условий для подготовки спортивного резерва</t>
    </r>
  </si>
  <si>
    <t xml:space="preserve">Количество призовых мест, занятых на районных, зональных, краевых, иных  соревнованиях на 1 участника выездного мероприятия
</t>
  </si>
  <si>
    <t xml:space="preserve">«Развитие физической культуры и спорта на территории сельского поселения Хатанга </t>
  </si>
  <si>
    <t>0400014010</t>
  </si>
  <si>
    <t>Организация и проведение физкультурно-массовой работы</t>
  </si>
  <si>
    <t xml:space="preserve">Развитие физической культуры и спорта на территории сельского поселения Хатанга </t>
  </si>
  <si>
    <t>Муниципальная программа "Организация транспортного обслуживания отдельных категорий населения в с.Хатанга"</t>
  </si>
  <si>
    <t>1.</t>
  </si>
  <si>
    <r>
      <rPr>
        <b/>
        <sz val="9"/>
        <rFont val="Times New Roman"/>
        <family val="1"/>
      </rPr>
      <t xml:space="preserve">Цель: </t>
    </r>
    <r>
      <rPr>
        <sz val="9"/>
        <rFont val="Times New Roman"/>
        <family val="1"/>
      </rPr>
      <t xml:space="preserve">Создание  условий  для  предоставления  транспортных услуг  отдельным категориям  населения  (школьникам, детям, посещающим дошкольные образовательные учреждения, пенсионерам и населению в поликлинику) и организация транспортного обслуживания, удовлетворяющего потребности этих категорий населения  и  экономики  сельского  поселения  Хатанга  </t>
    </r>
  </si>
  <si>
    <r>
      <t xml:space="preserve">Задача:   </t>
    </r>
    <r>
      <rPr>
        <sz val="9"/>
        <rFont val="Times New Roman"/>
        <family val="1"/>
      </rPr>
      <t>Осуществление эффективной круглогодичной транспортной доступности в селе Хатанга путем предоставления субсидий на возмещение затрат, связанных с осуществлением перевозки отдельных категорий населения автомобильным транспортом (автобус) в селе Хатанга.</t>
    </r>
  </si>
  <si>
    <t>Сохранение существующего маршрута перевозок с одновременным обеспечением круглогодичной транспортной доступности</t>
  </si>
  <si>
    <t xml:space="preserve">ед. </t>
  </si>
  <si>
    <t>1.1.2</t>
  </si>
  <si>
    <t>Количество пассажиров, перевозимых по маршруту в течение года</t>
  </si>
  <si>
    <t>тыс.</t>
  </si>
  <si>
    <t>Количество привлекаемого подвижного состава</t>
  </si>
  <si>
    <t>шт.</t>
  </si>
  <si>
    <t>«Организация транспортного обслуживания отдельных категорий населения в селе Хатанга»  на 2017-2019 годы</t>
  </si>
  <si>
    <t xml:space="preserve"> х</t>
  </si>
  <si>
    <t>Администрация сельского поселения Хатанга</t>
  </si>
  <si>
    <t>0408</t>
  </si>
  <si>
    <t>0100000000</t>
  </si>
  <si>
    <t xml:space="preserve"> -</t>
  </si>
  <si>
    <t>Основное мероприятие 1</t>
  </si>
  <si>
    <t>Предоставление субсидий на  возмещение затрат, связанных с осуществлением перевозки отдельных категорий населения автомобильным транспортом (автобус) в селе Хатанга</t>
  </si>
  <si>
    <t>0100006050</t>
  </si>
  <si>
    <t>«Организация транспортного обслуживания отдельных категорий населения в селе Хатанга»</t>
  </si>
  <si>
    <t>Муниципальная программа   "Создание условий для обеспечения жителей сельского поселения Хатанга услугами торговли"</t>
  </si>
  <si>
    <r>
      <rPr>
        <b/>
        <sz val="9"/>
        <rFont val="Times New Roman"/>
        <family val="1"/>
      </rPr>
      <t xml:space="preserve">Цель:   </t>
    </r>
    <r>
      <rPr>
        <sz val="9"/>
        <rFont val="Times New Roman"/>
        <family val="1"/>
      </rPr>
      <t>Создание условий для обеспечения жителей услугами торговли</t>
    </r>
  </si>
  <si>
    <t>Количество организованных ярмарок, расширенной торговли на территории сельского поселения</t>
  </si>
  <si>
    <t>Количество хозяйствующих субъектов принявших участие в выставках и ярмарках продукции</t>
  </si>
  <si>
    <t>Количество торговых объектов на территории сельского поселения Хатанга</t>
  </si>
  <si>
    <t>Количество хозяйствующих субъектов, осуществляющих торговую деятельность на территории сельского поселения Хатанга</t>
  </si>
  <si>
    <t>1.2.</t>
  </si>
  <si>
    <t xml:space="preserve">Подпрограмма «Бензин по доступной цене для населения и сельскохозяйственных предприятий поселков сельского поселения Хатанга»  </t>
  </si>
  <si>
    <t>1.2.1.1</t>
  </si>
  <si>
    <t>Численность населения поселков</t>
  </si>
  <si>
    <t>1.2.1.2</t>
  </si>
  <si>
    <t>Объем бензина</t>
  </si>
  <si>
    <t>тыс.л</t>
  </si>
  <si>
    <t>1.3</t>
  </si>
  <si>
    <t>1.3.1</t>
  </si>
  <si>
    <t xml:space="preserve">Подпрограмма «Хлеб по доступной цене для населения в с.Хатанга»  </t>
  </si>
  <si>
    <t>1.3.1.1</t>
  </si>
  <si>
    <t xml:space="preserve">Численность населения </t>
  </si>
  <si>
    <t>1.3.1.2</t>
  </si>
  <si>
    <t>Объем хлеба</t>
  </si>
  <si>
    <t>тн.</t>
  </si>
  <si>
    <t>1.4</t>
  </si>
  <si>
    <t>1.4.1</t>
  </si>
  <si>
    <t>Численность информируемых субъектов предпринимательства</t>
  </si>
  <si>
    <t>Создание условий для обеспечения жителей муниципального образования сельское поселение Хатанга услугами торговли</t>
  </si>
  <si>
    <t>0412</t>
  </si>
  <si>
    <t>0200000</t>
  </si>
  <si>
    <t>7 325, 83</t>
  </si>
  <si>
    <t>Администрация СП Хатанга</t>
  </si>
  <si>
    <t>«Бензин по доступной цене для населения и сельскохозяйственных предприятий поселков сельского поселения Хатанга»</t>
  </si>
  <si>
    <t>0210000</t>
  </si>
  <si>
    <t>Возмещение транспортных затрат по доставке бензина для реализации населению и сельскохозяйственным предприятиям мз с.Хатанга в поселки сельского поселения Хатанга</t>
  </si>
  <si>
    <t>0211211</t>
  </si>
  <si>
    <t>"Хлеб по доступной цене для населения в с.Хатанга"</t>
  </si>
  <si>
    <t>0220000</t>
  </si>
  <si>
    <t>Основное мероприятие 2</t>
  </si>
  <si>
    <t>Возмещение разницы между 100% экономически обоснованной стоимостью 1кг хлеба и ценой реализации 1 кг хлеба для населения в с.Хатанга</t>
  </si>
  <si>
    <t>0221221</t>
  </si>
  <si>
    <t xml:space="preserve">Муниципальная программа "Поселок - наш дом"                                  </t>
  </si>
  <si>
    <r>
      <rPr>
        <b/>
        <sz val="9"/>
        <rFont val="Times New Roman"/>
        <family val="1"/>
      </rPr>
      <t>Цель:</t>
    </r>
    <r>
      <rPr>
        <sz val="9"/>
        <rFont val="Times New Roman"/>
        <family val="1"/>
      </rPr>
      <t xml:space="preserve"> Приведение жилищного фонда и коммунальной инфраструктуры в надлежащее состояние, обеспечивающее комфортные условия проживания граждан  в сельской местности</t>
    </r>
  </si>
  <si>
    <r>
      <rPr>
        <b/>
        <sz val="9"/>
        <rFont val="Times New Roman"/>
        <family val="1"/>
      </rPr>
      <t>Задача:</t>
    </r>
    <r>
      <rPr>
        <sz val="9"/>
        <rFont val="Times New Roman"/>
        <family val="1"/>
      </rPr>
      <t xml:space="preserve"> Ремонт муниципального жилищного фонда</t>
    </r>
  </si>
  <si>
    <t>1.1.1.</t>
  </si>
  <si>
    <t>Ремонт (замена) входных крылец</t>
  </si>
  <si>
    <t>кв.м</t>
  </si>
  <si>
    <t>Ремонт (замена) цоколя</t>
  </si>
  <si>
    <t>1.1.3.</t>
  </si>
  <si>
    <t>Окраска оконных блоков</t>
  </si>
  <si>
    <t>1.1.4.</t>
  </si>
  <si>
    <t>Окраска дверных блоков</t>
  </si>
  <si>
    <t>1.1.5.</t>
  </si>
  <si>
    <t xml:space="preserve">Обшивка стен, веранд, угольных складов рубероидом </t>
  </si>
  <si>
    <t>1.1.6.</t>
  </si>
  <si>
    <t>Смена кровельного покрытия с ремонтом обрешетки (покрытие рубероидом)</t>
  </si>
  <si>
    <t>1.1.7.</t>
  </si>
  <si>
    <t>Ремонт (замена, утепление) полов в квартирах</t>
  </si>
  <si>
    <t>1.1.8.</t>
  </si>
  <si>
    <t>Окраска деревянных полов в квартирах</t>
  </si>
  <si>
    <t>1.1.9.</t>
  </si>
  <si>
    <t>Остекление оконных блоков</t>
  </si>
  <si>
    <t>1.1.10.</t>
  </si>
  <si>
    <t>Ремонт штукатурки, окраска фасада известковая</t>
  </si>
  <si>
    <t>1.1.11.</t>
  </si>
  <si>
    <t>Выборочный ремонт печи</t>
  </si>
  <si>
    <t>печь</t>
  </si>
  <si>
    <t>"Поселок-наш дом" на 2015-2018 годы</t>
  </si>
  <si>
    <t>501</t>
  </si>
  <si>
    <t>0501</t>
  </si>
  <si>
    <t>0900019010</t>
  </si>
  <si>
    <t>"Поселок - наш дом" на 2015-2017 годы</t>
  </si>
  <si>
    <r>
      <rPr>
        <b/>
        <sz val="9"/>
        <rFont val="Times New Roman"/>
        <family val="1"/>
      </rPr>
      <t>Цель:</t>
    </r>
    <r>
      <rPr>
        <sz val="9"/>
        <rFont val="Times New Roman"/>
        <family val="1"/>
      </rPr>
      <t xml:space="preserve"> Создание благоприятных, комфортных и культурных условий жизни, трудовой деятельности и досуга населения в границах сельского поселения.</t>
    </r>
  </si>
  <si>
    <r>
      <rPr>
        <b/>
        <sz val="9"/>
        <rFont val="Times New Roman"/>
        <family val="1"/>
      </rPr>
      <t>Задача 1.</t>
    </r>
    <r>
      <rPr>
        <sz val="9"/>
        <rFont val="Times New Roman"/>
        <family val="1"/>
      </rPr>
      <t xml:space="preserve"> Поддержание комплексного благоустройства, создание условий для массового отдыха населения и улучшение экологической обстановки в населенных пунктах поселения.</t>
    </r>
  </si>
  <si>
    <r>
      <rPr>
        <b/>
        <sz val="9"/>
        <rFont val="Times New Roman"/>
        <family val="1"/>
      </rPr>
      <t>Подпрограмма 1.</t>
    </r>
    <r>
      <rPr>
        <sz val="9"/>
        <rFont val="Times New Roman"/>
        <family val="1"/>
      </rPr>
      <t xml:space="preserve"> Комплексное благоустройство территорий сельского поселения</t>
    </r>
  </si>
  <si>
    <t>1.1.1.1.</t>
  </si>
  <si>
    <t>Сохранение существующего количества объектов внешнего благоустройства в состоянии, соответствующем нормативным требованиям, всего:</t>
  </si>
  <si>
    <t xml:space="preserve">ед.  </t>
  </si>
  <si>
    <t xml:space="preserve"> - </t>
  </si>
  <si>
    <t xml:space="preserve"> - детские игровые площадки</t>
  </si>
  <si>
    <t xml:space="preserve"> - спортивная площадка</t>
  </si>
  <si>
    <t xml:space="preserve"> - беседки</t>
  </si>
  <si>
    <t xml:space="preserve"> - мусоросборники</t>
  </si>
  <si>
    <t xml:space="preserve"> - водостоки</t>
  </si>
  <si>
    <t>центральный сквер "Северный островок"</t>
  </si>
  <si>
    <t>1.1.1.2.</t>
  </si>
  <si>
    <t>Количество населенных пунктов, обеспеченных необходимым освещением улиц</t>
  </si>
  <si>
    <r>
      <rPr>
        <b/>
        <sz val="9"/>
        <rFont val="Times New Roman"/>
        <family val="1"/>
      </rPr>
      <t>Задача 2.</t>
    </r>
    <r>
      <rPr>
        <sz val="9"/>
        <rFont val="Times New Roman"/>
        <family val="1"/>
      </rPr>
      <t xml:space="preserve"> Улучшение технического состояния улично-дорожной сети</t>
    </r>
  </si>
  <si>
    <t>1.2.1.</t>
  </si>
  <si>
    <r>
      <rPr>
        <b/>
        <sz val="9"/>
        <rFont val="Times New Roman"/>
        <family val="1"/>
      </rPr>
      <t>Подпрограмма 2:</t>
    </r>
    <r>
      <rPr>
        <sz val="9"/>
        <rFont val="Times New Roman"/>
        <family val="1"/>
      </rPr>
      <t xml:space="preserve"> Улично-дорожная сеть села Хатанга</t>
    </r>
  </si>
  <si>
    <t>1.2.1.1.</t>
  </si>
  <si>
    <t>Площадь дорожного полотна, поддерживаемая в нормальном техническом и эксплуатационном состоянии</t>
  </si>
  <si>
    <t xml:space="preserve"> - в зимний период</t>
  </si>
  <si>
    <t>тыс. кв.м</t>
  </si>
  <si>
    <t xml:space="preserve"> - в летний период</t>
  </si>
  <si>
    <t>1.3.</t>
  </si>
  <si>
    <r>
      <rPr>
        <b/>
        <sz val="9"/>
        <rFont val="Times New Roman"/>
        <family val="1"/>
      </rPr>
      <t>Задача 3.</t>
    </r>
    <r>
      <rPr>
        <sz val="9"/>
        <rFont val="Times New Roman"/>
        <family val="1"/>
      </rPr>
      <t xml:space="preserve"> Защита населения и территории поселения от вредного воздействия поверхностных вод, охрана поверхностных водных объектов</t>
    </r>
  </si>
  <si>
    <t>1.3.1.</t>
  </si>
  <si>
    <r>
      <rPr>
        <b/>
        <sz val="9"/>
        <rFont val="Times New Roman"/>
        <family val="1"/>
      </rPr>
      <t>Подпрограмма 3:</t>
    </r>
    <r>
      <rPr>
        <sz val="9"/>
        <rFont val="Times New Roman"/>
        <family val="1"/>
      </rPr>
      <t xml:space="preserve"> Охрана водных ресурсов</t>
    </r>
  </si>
  <si>
    <t>1.3.1.1.</t>
  </si>
  <si>
    <t>1.3.1.2.</t>
  </si>
  <si>
    <t>Количество гидротехнических сооружений, приведенных в нормативное состояние</t>
  </si>
  <si>
    <t>Количество гидротехнических сооружений, на которые разработаны проектно-сметная документация на капитальный ремонт</t>
  </si>
  <si>
    <t>1.4.</t>
  </si>
  <si>
    <r>
      <rPr>
        <b/>
        <sz val="9"/>
        <rFont val="Times New Roman"/>
        <family val="1"/>
      </rPr>
      <t>Задача 4.</t>
    </r>
    <r>
      <rPr>
        <sz val="9"/>
        <rFont val="Times New Roman"/>
        <family val="1"/>
      </rPr>
      <t xml:space="preserve"> Приведение в надлежащий вид фасады многоквартирных домов в с. Хатанга </t>
    </r>
  </si>
  <si>
    <t>1.4.1.</t>
  </si>
  <si>
    <r>
      <rPr>
        <b/>
        <sz val="9"/>
        <rFont val="Times New Roman"/>
        <family val="1"/>
      </rPr>
      <t>Подпрограмма 4:</t>
    </r>
    <r>
      <rPr>
        <sz val="9"/>
        <rFont val="Times New Roman"/>
        <family val="1"/>
      </rPr>
      <t xml:space="preserve"> Текущий ремон фасадов многоквартирных домов</t>
    </r>
  </si>
  <si>
    <t>1.4.1.1.</t>
  </si>
  <si>
    <t>Количество многоквартирных домов в которых отремонтирован фасад</t>
  </si>
  <si>
    <t xml:space="preserve">"Благоустройство территорий сельского поселения Хатанга" </t>
  </si>
  <si>
    <t xml:space="preserve">Всего расходные обязательства </t>
  </si>
  <si>
    <t>0503</t>
  </si>
  <si>
    <t>0600000</t>
  </si>
  <si>
    <t>Х</t>
  </si>
  <si>
    <t>Отдел по управлению муниципальным имуществом администрации СП Хатанга</t>
  </si>
  <si>
    <t>567</t>
  </si>
  <si>
    <t>0406</t>
  </si>
  <si>
    <t>"Комплексное благоустройство территорий сельского поселения Хатанга"</t>
  </si>
  <si>
    <t>0610016120</t>
  </si>
  <si>
    <t>Уличное освещение населенных пунктов сельского поселения Хатанга</t>
  </si>
  <si>
    <t>0610016110</t>
  </si>
  <si>
    <t>810</t>
  </si>
  <si>
    <t>Мероприятие 2</t>
  </si>
  <si>
    <t>Благоустройство территорий сельского поселения Хатанга</t>
  </si>
  <si>
    <t>240</t>
  </si>
  <si>
    <t>Мероприятие 2.1.</t>
  </si>
  <si>
    <t>Благоустройство, озеленение, обеспечение чистоты и порядка в населенных пунктах сельского поселения Хатанга</t>
  </si>
  <si>
    <t>Мероприятие 2.2.</t>
  </si>
  <si>
    <t>Содержание беседок</t>
  </si>
  <si>
    <t>Мероприятие 2.3.</t>
  </si>
  <si>
    <t>Содержание детских площадок</t>
  </si>
  <si>
    <t>Мероприятие 2.4.</t>
  </si>
  <si>
    <t>Содержание мусоросборников</t>
  </si>
  <si>
    <t>Мероприятие 2.5.</t>
  </si>
  <si>
    <t>Содержание и ремонт водостоков</t>
  </si>
  <si>
    <t>Мероприятие 2.6.</t>
  </si>
  <si>
    <t>Устройство зимнего Новогоднего городка в селе Хатанга</t>
  </si>
  <si>
    <t>Мероприятие 2.7.</t>
  </si>
  <si>
    <t>Содержание мест захоронения</t>
  </si>
  <si>
    <t>Мероприятие 2.8.</t>
  </si>
  <si>
    <t>Содержание и ремонт центрального сквера "Северный островок"</t>
  </si>
  <si>
    <t>Мероприятие 2.9.</t>
  </si>
  <si>
    <t>работы по зачистке,вывозу мусора и грейдированию территории под аварийными домами по адресу ул.Аэропортовская №18,20,22,29, ул.Экспедиционная №28</t>
  </si>
  <si>
    <t>Мероприятие 2.10.</t>
  </si>
  <si>
    <t>Выполнение работ по заливке хоккейной коробки</t>
  </si>
  <si>
    <t>Мероприятие 3.0.</t>
  </si>
  <si>
    <t>Приобретение хоккейной коробки</t>
  </si>
  <si>
    <t>0610016130</t>
  </si>
  <si>
    <t>Мероприятие 4.</t>
  </si>
  <si>
    <t>Обустройство физкультурно-оздоровительной площадки в с. Хатанга</t>
  </si>
  <si>
    <t>0610016140</t>
  </si>
  <si>
    <t>"Улично-дорожная сеть села Хатанга"</t>
  </si>
  <si>
    <t>0409</t>
  </si>
  <si>
    <t>0620000000</t>
  </si>
  <si>
    <t>Содержание автомобильных дорог общего пользования в селе Хатанга в летний период</t>
  </si>
  <si>
    <t>06200162210</t>
  </si>
  <si>
    <t xml:space="preserve">Содержание автомобильных дорог общего пользования в селе Хатанга </t>
  </si>
  <si>
    <t>0620075080</t>
  </si>
  <si>
    <t>Содержание автомобильных дорог общего пользования в селе Хатанга (софинансирование)</t>
  </si>
  <si>
    <t>06200S5080</t>
  </si>
  <si>
    <t xml:space="preserve">Содержание автомобильных дорог общего пользования в зимний период в районе жилых домов по улицам Норильская, Ангарская, Геологическая </t>
  </si>
  <si>
    <t>062007393А</t>
  </si>
  <si>
    <t>Содержание автомобильных дорог общего пользования в зимний период в районе жилых домов по улицам Норильская, Ангарская, Геологическая (софинансирование)</t>
  </si>
  <si>
    <t xml:space="preserve">Содержание автомобильных дорог общего пользования в селе Хатанга за исключением автомобильных дорог в районе жилых домов по улицам Норильская, Ангарская, Геологическая </t>
  </si>
  <si>
    <t xml:space="preserve">Содержание автомобильных дорог общего пользования в селе Хатанга за исключением автомобильных дорог в районе жилых домов по улицам Норильская, Ангарская, Геологическая (софинансирование) </t>
  </si>
  <si>
    <t>06200S3930</t>
  </si>
  <si>
    <t>Мероприятие 3.</t>
  </si>
  <si>
    <t xml:space="preserve">Расходы по приобретению и установке дорожных знаков </t>
  </si>
  <si>
    <t>0620016230</t>
  </si>
  <si>
    <t>Подпрограмма 3</t>
  </si>
  <si>
    <t>"Охрана водных ресурсов"</t>
  </si>
  <si>
    <t>0630000000</t>
  </si>
  <si>
    <t>Разработка проектно-сметной документации на капитальный ремонт ледозащитной дамбы на реке Хатанга у с. Хатанга</t>
  </si>
  <si>
    <t>0630074960</t>
  </si>
  <si>
    <t>Разработка проектно-сметной документации на капитальный ремонт ледозащитной дамбы на реке Хатанга у с. Хатанга (софинансирование)</t>
  </si>
  <si>
    <t>063006131</t>
  </si>
  <si>
    <t>Разработка проектно-сметной документации на капитальный ремонт водозащитной дамбы на реке Хатанга у с. Хатанга</t>
  </si>
  <si>
    <t>Разработка проектно-сметной документации на капитальный ремонт водозащитной дамбы на реке Хатанга у с. Хатанга (софинансирование)</t>
  </si>
  <si>
    <t>Мероприятие 3</t>
  </si>
  <si>
    <t>Капитальный ремонт ледозащитной дамбы на реке Хатанга у с. Хатанга</t>
  </si>
  <si>
    <t>06300R0160</t>
  </si>
  <si>
    <t>Капитальный ремонт ледозащитной дамбы на реке Хатанга у с. Хатанга (софинансирование)</t>
  </si>
  <si>
    <t>Мероприятие 4</t>
  </si>
  <si>
    <t>Капитальный ремонт водозащитной дамбы на реке Хатанга у с. Хатанга</t>
  </si>
  <si>
    <t>Капитальный ремонт водозащитной дамбы на реке Хатанга у с. Хатанга (софинансирование)</t>
  </si>
  <si>
    <t>Подпрограмма 4</t>
  </si>
  <si>
    <t>"Текущий ремон фасадов многоквартирных домов"</t>
  </si>
  <si>
    <t>0640000000</t>
  </si>
  <si>
    <t>Текущий ремонт фасадов многоквартирных домов в с. Хатанга</t>
  </si>
  <si>
    <t>0640016410</t>
  </si>
  <si>
    <t xml:space="preserve">федеральный бюджет    </t>
  </si>
  <si>
    <t xml:space="preserve">бюджеты муниципальных   образований </t>
  </si>
  <si>
    <t xml:space="preserve">Муниципальная программа "Реформирование и модернизация жилищно-коммунального хозяйства и повышение энергетической эффективности в сельском поселении Хатанга" </t>
  </si>
  <si>
    <t>Муниципальная программа "Благоустройство территорий сельского оселения Хатанга"</t>
  </si>
  <si>
    <r>
      <rPr>
        <b/>
        <sz val="9"/>
        <rFont val="Times New Roman"/>
        <family val="1"/>
      </rPr>
      <t>Цель:</t>
    </r>
    <r>
      <rPr>
        <sz val="9"/>
        <rFont val="Times New Roman"/>
        <family val="1"/>
      </rPr>
      <t xml:space="preserve"> Улучшение качества жизни и благосостояния населения, повышение эффективности использования энергетических ресурсов.</t>
    </r>
  </si>
  <si>
    <r>
      <rPr>
        <b/>
        <sz val="9"/>
        <rFont val="Times New Roman"/>
        <family val="1"/>
      </rPr>
      <t>Задача 1:</t>
    </r>
    <r>
      <rPr>
        <sz val="9"/>
        <rFont val="Times New Roman"/>
        <family val="1"/>
      </rPr>
      <t xml:space="preserve"> Обеспечение доступности бытовых услуг для населения</t>
    </r>
  </si>
  <si>
    <r>
      <rPr>
        <b/>
        <sz val="9"/>
        <rFont val="Times New Roman"/>
        <family val="1"/>
      </rPr>
      <t>Подпрограмма 1:</t>
    </r>
    <r>
      <rPr>
        <sz val="9"/>
        <rFont val="Times New Roman"/>
        <family val="1"/>
      </rPr>
      <t xml:space="preserve"> Создание условий для обеспечения населения села Хатанга бытовыми услугами</t>
    </r>
  </si>
  <si>
    <t>Сохранение существующего количества общественных бань с еженедельным предоставлением бытовых услуг населению</t>
  </si>
  <si>
    <t>Количество посещений бани населением в течение года</t>
  </si>
  <si>
    <r>
      <rPr>
        <b/>
        <sz val="9"/>
        <rFont val="Times New Roman"/>
        <family val="1"/>
      </rPr>
      <t>Задача 2:</t>
    </r>
    <r>
      <rPr>
        <sz val="9"/>
        <rFont val="Times New Roman"/>
        <family val="1"/>
      </rPr>
      <t xml:space="preserve"> Обеспечение пожарной безопасности и ремонта печного оборудования в жилых помещениях многодетных семей, проживающих в поселках поселения</t>
    </r>
  </si>
  <si>
    <r>
      <rPr>
        <b/>
        <sz val="9"/>
        <rFont val="Times New Roman"/>
        <family val="1"/>
      </rPr>
      <t>Подпрограмма 2:</t>
    </r>
    <r>
      <rPr>
        <sz val="9"/>
        <rFont val="Times New Roman"/>
        <family val="1"/>
      </rPr>
      <t xml:space="preserve"> Создание безопасных и комфортных условий проживания многодетных семей в домах с печным отоплением</t>
    </r>
  </si>
  <si>
    <t>Количество многодетных семей, у которых в жилых помещениях отремонтировано печное оборудование</t>
  </si>
  <si>
    <r>
      <rPr>
        <b/>
        <sz val="9"/>
        <rFont val="Times New Roman"/>
        <family val="1"/>
      </rPr>
      <t>Задача 3:</t>
    </r>
    <r>
      <rPr>
        <sz val="9"/>
        <rFont val="Times New Roman"/>
        <family val="1"/>
      </rPr>
      <t xml:space="preserve"> Сокращение расходов на энергообеспечение муниципальных учреждений</t>
    </r>
  </si>
  <si>
    <r>
      <rPr>
        <b/>
        <sz val="9"/>
        <rFont val="Times New Roman"/>
        <family val="1"/>
      </rPr>
      <t>Подпрограмма 3:</t>
    </r>
    <r>
      <rPr>
        <sz val="9"/>
        <rFont val="Times New Roman"/>
        <family val="1"/>
      </rPr>
      <t xml:space="preserve"> Повышение энергетической эффективности муниципальных учреждений</t>
    </r>
  </si>
  <si>
    <t>Количество муниципальных учреждений оснащенных приборами учета тепловой энергии</t>
  </si>
  <si>
    <t>Количество муниципальных учреждений оснащенных приборами учета используемой воды</t>
  </si>
  <si>
    <r>
      <t xml:space="preserve">Задача 4: </t>
    </r>
    <r>
      <rPr>
        <sz val="9"/>
        <rFont val="Times New Roman"/>
        <family val="1"/>
      </rPr>
      <t>Изготовление технических  и кадастровых паспортов на электрические сети, используемые в производственной деятельности МУП "Хатанга-Энергия"</t>
    </r>
  </si>
  <si>
    <r>
      <t xml:space="preserve">Подпрограмма 4: </t>
    </r>
    <r>
      <rPr>
        <sz val="9"/>
        <rFont val="Times New Roman"/>
        <family val="1"/>
      </rPr>
      <t>Оформление  права муниципальной собственности на электрические сети</t>
    </r>
  </si>
  <si>
    <t>Доля электрических сетей, используемых  в производственной деятельности ООО "Энергия", на которые оформлена техническая документация.</t>
  </si>
  <si>
    <t>0</t>
  </si>
  <si>
    <t>1.5.</t>
  </si>
  <si>
    <r>
      <rPr>
        <b/>
        <sz val="9"/>
        <rFont val="Times New Roman"/>
        <family val="1"/>
      </rPr>
      <t xml:space="preserve">Задача 5: </t>
    </r>
    <r>
      <rPr>
        <sz val="9"/>
        <rFont val="Times New Roman"/>
        <family val="1"/>
      </rPr>
      <t>Замена ртутных светильников  на энергоэффективные светодиодные светильники.</t>
    </r>
  </si>
  <si>
    <t>1.5.1.</t>
  </si>
  <si>
    <r>
      <rPr>
        <b/>
        <sz val="9"/>
        <rFont val="Times New Roman"/>
        <family val="1"/>
      </rPr>
      <t>Подпрограмма 5:</t>
    </r>
    <r>
      <rPr>
        <sz val="9"/>
        <rFont val="Times New Roman"/>
        <family val="1"/>
      </rPr>
      <t xml:space="preserve"> Уличное освещение и улучшение  условий проживания населения</t>
    </r>
  </si>
  <si>
    <t>1.5.1.1.</t>
  </si>
  <si>
    <t>Доля светодиодных светильников в системе уличного освещения села Хатанга, всего:</t>
  </si>
  <si>
    <t>100</t>
  </si>
  <si>
    <t>-ООО "Энергия"</t>
  </si>
  <si>
    <t>-ОАО "Полярная ГРЭ"</t>
  </si>
  <si>
    <t>1.5.1.2.</t>
  </si>
  <si>
    <t>Количество светодиодных светильников в системе уличного освещения поселков сельского поселения Хатанга (за исключением с. Хатанга)</t>
  </si>
  <si>
    <t>8</t>
  </si>
  <si>
    <t>1.5.1.3</t>
  </si>
  <si>
    <t>Количество металлических опор  в системе уличного освещения  с. Хатанга</t>
  </si>
  <si>
    <t>5</t>
  </si>
  <si>
    <t>1.6.</t>
  </si>
  <si>
    <r>
      <rPr>
        <b/>
        <sz val="9"/>
        <rFont val="Times New Roman"/>
        <family val="1"/>
      </rPr>
      <t>Задача 6:</t>
    </r>
    <r>
      <rPr>
        <sz val="9"/>
        <rFont val="Times New Roman"/>
        <family val="1"/>
      </rPr>
      <t xml:space="preserve"> Осуществление перехода на  оплату потребления ресурсов горячего и холодного водоснабжения потребителей, проживающих в муниципальном жилом фонде, с учетом индивидуальных приборов учета потребления ресурсов.</t>
    </r>
  </si>
  <si>
    <t>1.6.1.</t>
  </si>
  <si>
    <r>
      <rPr>
        <b/>
        <sz val="9"/>
        <rFont val="Times New Roman"/>
        <family val="1"/>
      </rPr>
      <t>Подпрограмма 6:</t>
    </r>
    <r>
      <rPr>
        <sz val="9"/>
        <rFont val="Times New Roman"/>
        <family val="1"/>
      </rPr>
      <t xml:space="preserve"> Переход на отпуск горячей и холодной воды потребителям, проживающим в муниципальном жилом фонде, в соответствии с показаниями индивидуальных приборов учета.</t>
    </r>
  </si>
  <si>
    <t>1.6.1.1.</t>
  </si>
  <si>
    <t>Доля жилых помещений, находящихся в собственности сельского поселения Хатанга, оснащенных индивидуальными приборами учета используемых ресурсов.</t>
  </si>
  <si>
    <t>74,6</t>
  </si>
  <si>
    <t>1.7.</t>
  </si>
  <si>
    <r>
      <rPr>
        <b/>
        <sz val="9"/>
        <rFont val="Times New Roman"/>
        <family val="1"/>
      </rPr>
      <t>Задача 7:</t>
    </r>
    <r>
      <rPr>
        <sz val="9"/>
        <rFont val="Times New Roman"/>
        <family val="1"/>
      </rPr>
      <t xml:space="preserve"> Выбор оптимального варианта развития водоснабжения и водоотведения и основные рекомендации по развитию системы  водоснабжения и водоотведения с. Хатанга до 2025 года.</t>
    </r>
  </si>
  <si>
    <t>1.7.1.</t>
  </si>
  <si>
    <r>
      <rPr>
        <b/>
        <sz val="9"/>
        <rFont val="Times New Roman"/>
        <family val="1"/>
      </rPr>
      <t>Подпрограмма 7:</t>
    </r>
    <r>
      <rPr>
        <sz val="9"/>
        <rFont val="Times New Roman"/>
        <family val="1"/>
      </rPr>
      <t xml:space="preserve"> Разработка схем водоснабжения и водоотведения</t>
    </r>
  </si>
  <si>
    <t>1.7.1.1.</t>
  </si>
  <si>
    <t>Количество разработанных схем водоснабжения и водоотведения</t>
  </si>
  <si>
    <t>2</t>
  </si>
  <si>
    <t>1.8.</t>
  </si>
  <si>
    <r>
      <rPr>
        <b/>
        <sz val="9"/>
        <rFont val="Times New Roman"/>
        <family val="1"/>
      </rPr>
      <t>Задача 8:</t>
    </r>
    <r>
      <rPr>
        <sz val="9"/>
        <rFont val="Times New Roman"/>
        <family val="1"/>
      </rPr>
      <t xml:space="preserve"> Разработка  проектно-сметной документации на модернизацию системы с. Хатанга</t>
    </r>
  </si>
  <si>
    <t>1.8.1.</t>
  </si>
  <si>
    <r>
      <rPr>
        <b/>
        <sz val="9"/>
        <rFont val="Times New Roman"/>
        <family val="1"/>
      </rPr>
      <t>Подпрограмм 8</t>
    </r>
    <r>
      <rPr>
        <sz val="9"/>
        <rFont val="Times New Roman"/>
        <family val="1"/>
      </rPr>
      <t>: Модернизация системы водоснабжения</t>
    </r>
  </si>
  <si>
    <t>1.8.1.1.</t>
  </si>
  <si>
    <t>Проведение инженерно-геологических изысканий в с. Хатанга</t>
  </si>
  <si>
    <t>1.8.1.2.</t>
  </si>
  <si>
    <t>Обеспеченность  разработанной проектно-сметной документацией модернизации системы водоснабжения с. Хатанга</t>
  </si>
  <si>
    <t>1</t>
  </si>
  <si>
    <t>1.8.1.3.</t>
  </si>
  <si>
    <t>Строительство станции второго подьема</t>
  </si>
  <si>
    <t>м2</t>
  </si>
  <si>
    <t>188,2</t>
  </si>
  <si>
    <t>1.9.</t>
  </si>
  <si>
    <r>
      <rPr>
        <b/>
        <sz val="9"/>
        <rFont val="Times New Roman"/>
        <family val="1"/>
      </rPr>
      <t>Задача 9:</t>
    </r>
    <r>
      <rPr>
        <sz val="9"/>
        <rFont val="Times New Roman"/>
        <family val="1"/>
      </rPr>
      <t xml:space="preserve"> Сокрашение потребления тепловой энергии, холодной воды в многоквартирных домах  до уровня технически и  экономически  обоснованных величин за счет установки коллективных (общедомовых) приборов  учета потребления коммунальных ресурсов</t>
    </r>
  </si>
  <si>
    <t>1.9.1.</t>
  </si>
  <si>
    <r>
      <rPr>
        <b/>
        <sz val="9"/>
        <rFont val="Times New Roman"/>
        <family val="1"/>
      </rPr>
      <t>Программа 9</t>
    </r>
    <r>
      <rPr>
        <sz val="9"/>
        <rFont val="Times New Roman"/>
        <family val="1"/>
      </rPr>
      <t>: Переход  на отпуск холодной воды и тепловой энергии потребителям, проживающим в муниципальном  жилом фонде, в соответствии с показателями общедомовых  приборов учета</t>
    </r>
  </si>
  <si>
    <t>1.9.1.1.</t>
  </si>
  <si>
    <t>Доля жилых домов, расположенных на территории с. Хатанга, оснащенных общедомовыми (коллективными) приборами учета успользуемых ресурсов в том числе:   -тепловой энергии;             -холодной воды</t>
  </si>
  <si>
    <t>2,7             19,2</t>
  </si>
  <si>
    <t>"Реформирование и модернизация жилищно-коммунального хозяйства и повышение энергетической эффективности в сельском поселении Хатанга"</t>
  </si>
  <si>
    <t>0500</t>
  </si>
  <si>
    <t>0700000</t>
  </si>
  <si>
    <t>"Создание условий для обеспечения населения села Хатанга бытовыми услугами"</t>
  </si>
  <si>
    <t>0502</t>
  </si>
  <si>
    <t>0710000000</t>
  </si>
  <si>
    <t>Соглашение о предоставлении субсидии на возмещение недополученных доходов б/н от 01.09.2017г.</t>
  </si>
  <si>
    <t>Возмещение части затрат, связанных с предоставлением населению села Хатанга услуг бани по тарифу ниже экономически обоснованного тарифа</t>
  </si>
  <si>
    <t>0710017110</t>
  </si>
  <si>
    <t>"Создание безопасных и комфортных условий проживания граждан в домах с печным отоплением</t>
  </si>
  <si>
    <t>0720000</t>
  </si>
  <si>
    <t>Ремонт печного оборудования и остекление оконных блоков в домах</t>
  </si>
  <si>
    <t>0721721</t>
  </si>
  <si>
    <t>Мероприятие 1.1.</t>
  </si>
  <si>
    <t>Ремонт печного оборудования в домах с печным отоплением</t>
  </si>
  <si>
    <t>Мероприятие 1.2.</t>
  </si>
  <si>
    <t>Ремонт и остекление оконных блоков в  жилых домах</t>
  </si>
  <si>
    <t>"Повышение энергетической эффективности муниципальных учреждений"</t>
  </si>
  <si>
    <t>0505</t>
  </si>
  <si>
    <t>0730000</t>
  </si>
  <si>
    <t>Установка приборов учета используемых воды и тепловой энергии</t>
  </si>
  <si>
    <t>0731731</t>
  </si>
  <si>
    <t>Приобретение и установка приборов учета используемых воды и тепловой энергии в здании администрации сельского поселения Хатанга</t>
  </si>
  <si>
    <t>Приобретение и установка приборов учета используемых воды и тепловой энергии в здании гаража сельского поселения Хатанга</t>
  </si>
  <si>
    <t>07311731</t>
  </si>
  <si>
    <t>Приобретение и установка приборов учета используемых воды и тепловой энергии в здании Детской школы искусств</t>
  </si>
  <si>
    <t>Мероприятие 1.3.</t>
  </si>
  <si>
    <t>Выполнение дополнительных работ для установки приборов учета в здании администрации сельского поселения Хатанга</t>
  </si>
  <si>
    <t>"Оформление  права муниципальной собственности на электрические сети"</t>
  </si>
  <si>
    <t>0740000</t>
  </si>
  <si>
    <t>Возмещение части затрат, связанных с изготовлением технических  и  кадастровых паспортов на электрические сети</t>
  </si>
  <si>
    <t>0741741</t>
  </si>
  <si>
    <t>Подпрограмма 5</t>
  </si>
  <si>
    <t>"Уличное освещение и улучшение условий проживания населения"</t>
  </si>
  <si>
    <t>075000</t>
  </si>
  <si>
    <t>Мероприятие 1.</t>
  </si>
  <si>
    <t xml:space="preserve"> Возмещение затрат, связанных с приобретением и установкой светодиодных светильников для освещения улиц населенных пунктов сельского поселения Хатанга</t>
  </si>
  <si>
    <t>0751751</t>
  </si>
  <si>
    <t xml:space="preserve"> Возмещение затрат, связанных с приобретением и установкой светодиодных светильников для освещения улиц села Хатанга, за исключением улиц Ангарская, Геологическая, Норильская</t>
  </si>
  <si>
    <t xml:space="preserve"> Возмещение затрат, связанных с приобретением и установкой светодиодных светильников для освещения улиц Ангарская, Геологическая, Норильская</t>
  </si>
  <si>
    <t xml:space="preserve"> Возмещение затрат связанных с приобретением и установкой светодиодных светильников для освещения поселков сельского поселения Хатанга (за исключением села Хатанга)</t>
  </si>
  <si>
    <t xml:space="preserve">Мероприятие 2 </t>
  </si>
  <si>
    <t>Приобретение и установка в системе уличного освещения поселков сельского поселения Хатанга (за исключением с. Хатанга)</t>
  </si>
  <si>
    <t>0750017510</t>
  </si>
  <si>
    <t>Муниципальный контракт № 851479 от 22.12.2017г. "Приобретение и установка светодиодных осветительных приборов". Сроки выполнения по 30.11.2017г. (сроки продлены до конца января 2018)</t>
  </si>
  <si>
    <t>Монтаж металлических опор уличного освещения</t>
  </si>
  <si>
    <t>0750017520</t>
  </si>
  <si>
    <t>Подпрограмма 6</t>
  </si>
  <si>
    <t>"Переход на отпуск горячей и холодной воды потребителям, проживающим в муниципальном жилом фонде, в соответствии с показаниями индивидуальных приборов учета"</t>
  </si>
  <si>
    <t>0760000</t>
  </si>
  <si>
    <t>Возмещение затрат, связанных с приобретением и установкой индивидуальных приборов учета используемой холодной и горячей воды  в муниципальном жилом фонде.</t>
  </si>
  <si>
    <t>0761761</t>
  </si>
  <si>
    <t>Возмещение затрат, связанных с приобретением и установкой индивидуальных приборов учета используемой холодной и горячей воды  в муниципальных жилых помещениях многоквартирных домов по  улицам Геологическая, Норильская</t>
  </si>
  <si>
    <t>Возмещение затрат, связанных с приобретением и установкой индивидуальных приборов учета используемой холодной и горячей воды в муниципальных жилых помещениях многоквартирых домов по улицам Краснопеева, Советская, Таймырская.</t>
  </si>
  <si>
    <t>Установка индивидуальных приборов учета используемых коммунальных ресурсов в жилых помещениях, находящихся в муниципальной собственности сельского поселения Хатанга</t>
  </si>
  <si>
    <t>0760017610</t>
  </si>
  <si>
    <t>Муниципальный контракт № 706721 от 27.06.2017 "Приобретение и установка приборов учета". Сроки выполнения до 30.10.2017г.</t>
  </si>
  <si>
    <t>Программа 7</t>
  </si>
  <si>
    <t>"Разработка  схем водоснабжения и водоотведения"</t>
  </si>
  <si>
    <t>0770000000</t>
  </si>
  <si>
    <t xml:space="preserve">Разработка схемы водоснабжения и водоотведения </t>
  </si>
  <si>
    <t>0770017710</t>
  </si>
  <si>
    <t>Подпрограмма 8</t>
  </si>
  <si>
    <t>Модернизация системы водоснабжения</t>
  </si>
  <si>
    <t>0790000000</t>
  </si>
  <si>
    <t>0791791</t>
  </si>
  <si>
    <t>Разработка проектно-сметной документации на модернизацию системы водоснабжения в с. Хатанга</t>
  </si>
  <si>
    <t>0790017920</t>
  </si>
  <si>
    <t>Оборудование для воды блочно-модульного типа</t>
  </si>
  <si>
    <t>0790017930</t>
  </si>
  <si>
    <t>310</t>
  </si>
  <si>
    <t>Мероприятие 5</t>
  </si>
  <si>
    <t xml:space="preserve">Строительство станции второго подьема </t>
  </si>
  <si>
    <t>0790005720</t>
  </si>
  <si>
    <t>Муниципальный контракт                    № 754295 от 30.08.2017г "Строительство станции 2-го подъема с комплексом очистки и обеззараживания ХВ для с.Хатанга". Сроки выполнения 30.11.2017г.</t>
  </si>
  <si>
    <t>Мероприятие 6</t>
  </si>
  <si>
    <t>Строительство станции второго подьема  (софинансирование)</t>
  </si>
  <si>
    <t>Подпрограмма 9</t>
  </si>
  <si>
    <t>Переход на отпуск холодной воды и тепловой энергии потребителям, проживающим в муниципальном жилом фонде в соответствии с показаниями общедомовых приборов учета</t>
  </si>
  <si>
    <t>0780000</t>
  </si>
  <si>
    <t>0780000000</t>
  </si>
  <si>
    <t>Возмещение затрат, связанных с приобретением и установкой коллективных (общедомовых) приборов учета тепловой энергии и холодной воды (в части муниципального жилого фонда)</t>
  </si>
  <si>
    <t>0780017810</t>
  </si>
  <si>
    <t>"Создание безопасных и комфортных условий проживания граждан в домах с печным отоплением"</t>
  </si>
  <si>
    <t>"Оформление права муниципальной собственности на электрические сети"</t>
  </si>
  <si>
    <t xml:space="preserve">"Переход на отпуск горячей и холодной воды потребителям, проживающим в муниципальном жилом фонде, в соответствии с показаниями индивидуальных приборов учета" </t>
  </si>
  <si>
    <t>Подпрограмма 7</t>
  </si>
  <si>
    <t>"Разработка схем водоснабжения и водоотведения"</t>
  </si>
  <si>
    <t>"Модернизация системы водоснабжения"</t>
  </si>
  <si>
    <t xml:space="preserve">"Переход на отпуск холодной воды и тепловой энергии потребителям, проживающим в муниципальном жилом фонде, в соответствии с показаниями общедомовых приборов учета" </t>
  </si>
  <si>
    <r>
      <rPr>
        <b/>
        <sz val="9"/>
        <rFont val="Times New Roman"/>
        <family val="1"/>
      </rPr>
      <t>Цель:</t>
    </r>
    <r>
      <rPr>
        <sz val="9"/>
        <rFont val="Times New Roman"/>
        <family val="1"/>
      </rPr>
      <t xml:space="preserve"> Осуществление противодействия терроризму и минимизации последствий его проявления в сельском поселении Хатанга</t>
    </r>
  </si>
  <si>
    <r>
      <rPr>
        <b/>
        <sz val="9"/>
        <rFont val="Times New Roman"/>
        <family val="1"/>
      </rPr>
      <t>Задача:</t>
    </r>
    <r>
      <rPr>
        <sz val="9"/>
        <rFont val="Times New Roman"/>
        <family val="1"/>
      </rPr>
      <t xml:space="preserve"> Повышение степени организации и проведения комплекса организационно-административных, профилактических, пропагандистских мероприятий, способствующих предупреждению экстремистских проявлений и минимизации последствий его проявления в сельском поселении Хатанга.</t>
    </r>
  </si>
  <si>
    <t>Организация и проведение мероприятий, направленных на профилактику экстремизма и минимизации последствий его проявления в сельском поселении Хатанга, в том числе:</t>
  </si>
  <si>
    <t>Чел.</t>
  </si>
  <si>
    <t>Отдел культуры, молодежной политики и спорта</t>
  </si>
  <si>
    <t>Акция «Национальное подворье» на День Хатанги</t>
  </si>
  <si>
    <t xml:space="preserve">Организация и проведение мероприятий, направленных на профилактику экстремизма и минимизации последствий его проявления в сельском поселении Хатанга, в том числе:
- охват населения информацией, содержащийся в печатной продукции
(плакатах, буклетах, листовках и др.)
</t>
  </si>
  <si>
    <t xml:space="preserve">Молодежный проект «Мы вместе» (мероприятия, направленные на профилактику молодёжного экстремизма) 
</t>
  </si>
  <si>
    <t>Муниципальная программа «Профилактика терроризма и минимизация последствий его проявления в сельском поселении Хатанга» 2017-2019гг</t>
  </si>
  <si>
    <t>всего расходы,                   в том числе по ГРБС:</t>
  </si>
  <si>
    <t>«Профилактика терроризма и минимизация последствий его проявления в сельском поселении Хатанга»</t>
  </si>
  <si>
    <t>Мероприятия программы</t>
  </si>
  <si>
    <t>- охват населения информацией, содержащийся в печатной продукции (плакатах, буклетах, листовках и др.)</t>
  </si>
  <si>
    <t>всего расходы,                    в том числе по ГРБС:</t>
  </si>
  <si>
    <t>Молодежный проект «Мы вместе» (мероприятия, направленные на профилактику молодёжного экстремизма)</t>
  </si>
  <si>
    <t xml:space="preserve">Муниципальная программа «Профилактика правонарушений в сельском поселении Хатанга» </t>
  </si>
  <si>
    <r>
      <rPr>
        <b/>
        <sz val="9"/>
        <rFont val="Times New Roman"/>
        <family val="1"/>
      </rPr>
      <t>Цель:</t>
    </r>
    <r>
      <rPr>
        <sz val="9"/>
        <rFont val="Times New Roman"/>
        <family val="1"/>
      </rPr>
      <t xml:space="preserve"> Совершенствование и повышение эффективности деятельности по профилактике правонарушений в сельском поселении Хатанга, обеспечение максимально возможного уровня общественной безопасности</t>
    </r>
  </si>
  <si>
    <t>количество зарегистрированных преступлений</t>
  </si>
  <si>
    <t xml:space="preserve">количество зарегистрированных преступлений, совершенных ранее судимыми лицами </t>
  </si>
  <si>
    <t>количество преступлений, совершенных с применением оружия</t>
  </si>
  <si>
    <r>
      <rPr>
        <b/>
        <sz val="9"/>
        <rFont val="Times New Roman"/>
        <family val="1"/>
      </rPr>
      <t>Задача 1:</t>
    </r>
    <r>
      <rPr>
        <sz val="9"/>
        <rFont val="Times New Roman"/>
        <family val="1"/>
      </rPr>
      <t xml:space="preserve">Обеспечение общественного порядка и противодействие правонарушениям </t>
    </r>
  </si>
  <si>
    <t>количество зарегистрированных преступлений, совершенных несовершеннолетними</t>
  </si>
  <si>
    <t>количество административных правонарушений, совершенных несовершеннолетними</t>
  </si>
  <si>
    <t>Количество проведенных профилактических мероприятий, направленных на формирование у подростков негативного отношения к правонарушениям</t>
  </si>
  <si>
    <t>Количество семей, находящихся в социально опасном положении, в них детей</t>
  </si>
  <si>
    <t>доля несовершеннолетних, состоящих на учете в КДН, посещающих кружки и секции в свободное от учебы время</t>
  </si>
  <si>
    <t>ед</t>
  </si>
  <si>
    <t>1.2.2.</t>
  </si>
  <si>
    <t>1.2.3.</t>
  </si>
  <si>
    <t>1.2.4.</t>
  </si>
  <si>
    <t>1.2.5.</t>
  </si>
  <si>
    <t>29/76</t>
  </si>
  <si>
    <t>28/69</t>
  </si>
  <si>
    <t xml:space="preserve">Задача 3: Противодействие распространению алкоголизма, наркомании  </t>
  </si>
  <si>
    <t>Сохранение доли  несовершеннолетних и молодежи в возрасте от 8 до 30 лет, вовлеченных в профилактические мероприятия, по отношению к общей численности указанных категорий лиц</t>
  </si>
  <si>
    <t>Количество встреч, проведенных с представителями правоохранительных органов, медицинских, культурных, образовательных учреждений и общественными организациями в целях выработки единых подходов к содержанию профилактических мер</t>
  </si>
  <si>
    <t>1.3.2.</t>
  </si>
  <si>
    <t xml:space="preserve">«Профилактика правонарушений в сельском поселении Хатанга» </t>
  </si>
  <si>
    <t xml:space="preserve">федеральный бюджет </t>
  </si>
  <si>
    <t>"Создание условий для обеспечения жителей муниципального образования сельское поселение Хатанга услугами торговли"</t>
  </si>
  <si>
    <t xml:space="preserve">В 1 полугодие 2017г. цена реализации 1 булки хлеба (0,75 кг) составляла 50,0 руб., себестоимость 1 булки составляла 66,67 руб., во 2 полугодии цена реализации составила 55,0 руб., при себестоимости 73,33 руб. Увеличение себестоимости хлеба произошло в связи увеличением закупочных цен на сырье, транспортных расходов, тарифов на коммунальные услуги.  Исполнение программного мероприятия составляет 94%, объемы хлеба выпекаются по по-требности населения.
</t>
  </si>
  <si>
    <t xml:space="preserve">В 1 полугодие 2017г. цена реализации 1 булки хлеба (0,75 кг) составляла 50,0 руб., себестоимость 1 булки составляет 66,67 руб., во 2 полугодии цена реализации составила 55,0 руб., при себестои-мости 73,33 руб. Увеличение себестоимости хлеба произошло в связи увеличением закупочных цен на сырье, транспортных расходов, тарифов на коммунальные услуги. Плановый объем реализации хлеба высшего сорта населению с. Хатанга в 2017 году составил 114,0 т, фактический- 108,02 т
</t>
  </si>
  <si>
    <r>
      <rPr>
        <b/>
        <sz val="9"/>
        <rFont val="Times New Roman"/>
        <family val="1"/>
      </rPr>
      <t>Задача 2:</t>
    </r>
    <r>
      <rPr>
        <sz val="9"/>
        <rFont val="Times New Roman"/>
        <family val="1"/>
      </rPr>
      <t xml:space="preserve"> Организация проведения физкультурно-оздоровительных и спортивных мероприятий, в том числе с участием школьников и школьных команд</t>
    </r>
  </si>
  <si>
    <t>2.1.</t>
  </si>
  <si>
    <t>2.2.</t>
  </si>
  <si>
    <t>2.3.</t>
  </si>
  <si>
    <t>3.1.</t>
  </si>
  <si>
    <r>
      <rPr>
        <b/>
        <sz val="9"/>
        <rFont val="Times New Roman"/>
        <family val="1"/>
      </rPr>
      <t>Задача 1:</t>
    </r>
    <r>
      <rPr>
        <sz val="9"/>
        <rFont val="Times New Roman"/>
        <family val="1"/>
      </rPr>
      <t xml:space="preserve"> Повышение уровня доступности услугами торговли в отдаленных, труднодоступных, малочисленных населенных пунктах поселения</t>
    </r>
  </si>
  <si>
    <r>
      <rPr>
        <b/>
        <sz val="9"/>
        <rFont val="Times New Roman"/>
        <family val="1"/>
      </rPr>
      <t>Задача 2</t>
    </r>
    <r>
      <rPr>
        <sz val="9"/>
        <rFont val="Times New Roman"/>
        <family val="1"/>
      </rPr>
      <t>: Создание условий для эффективной деятельности хозяйствующих субъектов по удовлетворению потребностей населения в товарах и услугах</t>
    </r>
  </si>
  <si>
    <r>
      <rPr>
        <b/>
        <sz val="9"/>
        <rFont val="Times New Roman"/>
        <family val="1"/>
      </rPr>
      <t>Задача 3</t>
    </r>
    <r>
      <rPr>
        <sz val="9"/>
        <rFont val="Times New Roman"/>
        <family val="1"/>
      </rPr>
      <t>: Повышение экономической доступности товаров для населения поселения</t>
    </r>
  </si>
  <si>
    <r>
      <rPr>
        <b/>
        <sz val="9"/>
        <rFont val="Times New Roman"/>
        <family val="1"/>
      </rPr>
      <t>Задача 4</t>
    </r>
    <r>
      <rPr>
        <sz val="9"/>
        <rFont val="Times New Roman"/>
        <family val="1"/>
      </rPr>
      <t>:  Осуществление мер по функционированию системы  информационного обеспечения  в сфере торговой деятельности</t>
    </r>
  </si>
  <si>
    <r>
      <rPr>
        <b/>
        <sz val="9"/>
        <rFont val="Times New Roman"/>
        <family val="1"/>
      </rPr>
      <t>Задача 2</t>
    </r>
    <r>
      <rPr>
        <sz val="9"/>
        <rFont val="Times New Roman"/>
        <family val="1"/>
      </rPr>
      <t xml:space="preserve">: Профилактика безнадзорности и правонарушений среди несовершеннолетних    </t>
    </r>
  </si>
  <si>
    <t>Коваленко Е.И.</t>
  </si>
  <si>
    <t>Исполняющая обязанности Главы сельского поселения Хатанга</t>
  </si>
  <si>
    <t xml:space="preserve">     А.И. Бетту</t>
  </si>
  <si>
    <r>
      <t>Использование бюджетных ассигнований краевого бюджета и иных средств на реализацию мероприятий муниципальных программ</t>
    </r>
    <r>
      <rPr>
        <b/>
        <sz val="11"/>
        <rFont val="Times New Roman"/>
        <family val="1"/>
      </rPr>
      <t xml:space="preserve"> сельского поселения Хатанга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</si>
</sst>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0"/>
    <numFmt numFmtId="180" formatCode="0.0000"/>
    <numFmt numFmtId="181" formatCode="0.000000"/>
    <numFmt numFmtId="182" formatCode="#,##0.000"/>
  </numFmts>
  <fonts count="71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sz val="9"/>
      <color indexed="10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b/>
      <i/>
      <sz val="10"/>
      <name val="Arial Cyr"/>
      <family val="0"/>
    </font>
    <font>
      <b/>
      <i/>
      <sz val="11"/>
      <name val="Arial Cyr"/>
      <family val="0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56"/>
      <name val="Times New Roman"/>
      <family val="1"/>
    </font>
    <font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9"/>
      <color rgb="FF1F497D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13" fillId="0" borderId="1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2" fontId="6" fillId="33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80" fontId="6" fillId="0" borderId="0" xfId="0" applyNumberFormat="1" applyFon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34" borderId="0" xfId="0" applyFont="1" applyFill="1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6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17" fillId="0" borderId="0" xfId="0" applyFont="1" applyAlignment="1">
      <alignment horizontal="center"/>
    </xf>
    <xf numFmtId="0" fontId="5" fillId="0" borderId="0" xfId="0" applyFont="1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1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182" fontId="66" fillId="0" borderId="10" xfId="0" applyNumberFormat="1" applyFont="1" applyFill="1" applyBorder="1" applyAlignment="1">
      <alignment horizontal="center" vertical="center" wrapText="1"/>
    </xf>
    <xf numFmtId="4" fontId="6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16" fillId="0" borderId="0" xfId="0" applyFont="1" applyAlignment="1">
      <alignment horizontal="center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42" fillId="0" borderId="0" xfId="0" applyFont="1" applyFill="1" applyAlignment="1">
      <alignment/>
    </xf>
    <xf numFmtId="182" fontId="13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4" fontId="40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/>
    </xf>
    <xf numFmtId="4" fontId="13" fillId="34" borderId="10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49" fontId="67" fillId="0" borderId="10" xfId="0" applyNumberFormat="1" applyFont="1" applyBorder="1" applyAlignment="1">
      <alignment horizontal="center" vertical="center"/>
    </xf>
    <xf numFmtId="49" fontId="67" fillId="0" borderId="10" xfId="0" applyNumberFormat="1" applyFont="1" applyFill="1" applyBorder="1" applyAlignment="1">
      <alignment horizontal="center" vertical="center"/>
    </xf>
    <xf numFmtId="4" fontId="67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6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49" fontId="68" fillId="0" borderId="10" xfId="0" applyNumberFormat="1" applyFont="1" applyBorder="1" applyAlignment="1">
      <alignment horizontal="center" vertical="center"/>
    </xf>
    <xf numFmtId="2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0" fontId="12" fillId="33" borderId="0" xfId="0" applyFont="1" applyFill="1" applyAlignment="1">
      <alignment/>
    </xf>
    <xf numFmtId="0" fontId="13" fillId="0" borderId="10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11" fillId="0" borderId="0" xfId="0" applyNumberFormat="1" applyFont="1" applyAlignment="1">
      <alignment/>
    </xf>
    <xf numFmtId="49" fontId="13" fillId="0" borderId="10" xfId="0" applyNumberFormat="1" applyFont="1" applyFill="1" applyBorder="1" applyAlignment="1">
      <alignment horizontal="center" vertical="center"/>
    </xf>
    <xf numFmtId="49" fontId="69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77" fontId="2" fillId="35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3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9" fillId="0" borderId="0" xfId="0" applyFont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6;&#1050;&#1061;%20&#1086;&#1090;&#1095;&#1077;&#1090;&#1099;\&#1054;&#1090;&#1095;&#1077;&#1090;%20&#1087;&#1086;%20&#1087;&#1088;&#1086;&#1075;&#1088;&#1072;&#1084;&#1084;&#1077;%20%20&#1055;&#1086;&#1089;&#1077;&#1083;&#1086;&#1082;%20&#1085;&#1072;&#1096;%20&#1076;&#1086;&#1084;%20&#1079;&#1072;%202017%20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6;&#1050;&#1061;%20&#1086;&#1090;&#1095;&#1077;&#1090;&#1099;\&#1054;&#1090;&#1095;&#1077;&#1090;%20&#1087;&#1086;%20&#1087;&#1088;&#1086;&#1075;&#1088;&#1072;&#1084;&#1084;&#1077;%20&#1041;&#1083;&#1072;&#1075;&#1086;&#1091;&#1089;&#1090;&#1088;&#1086;&#1081;&#1089;&#1090;&#1074;&#1086;%20&#1079;&#1072;%202017%20&#10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6;&#1050;&#1061;%20&#1086;&#1090;&#1095;&#1077;&#1090;&#1099;\&#1054;&#1090;&#1095;&#1077;&#1090;%20&#1087;&#1086;%20&#1087;&#1088;&#1086;&#1075;&#1088;&#1072;&#1084;&#1084;&#1077;%20&#1056;&#1077;&#1092;&#1086;&#1088;&#1084;&#1080;&#1088;&#1086;&#1074;&#1072;&#1085;&#1080;&#1077;%20&#1079;&#1072;%202017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101;&#1082;&#1086;&#1085;&#1086;&#1084;\&#1061;&#1083;&#1077;&#1073;%20&#1080;%20&#1073;&#1077;&#1085;&#1079;&#1080;&#1085;%20&#1087;&#1088;&#1080;&#1083;&#1086;&#1078;&#1077;&#1085;&#1080;&#1103;%20&#1089;%20c&#1082;&#1088;&#1099;&#1090;&#1099;&#1084;%20&#1089;&#1077;&#1085;&#1090;&#1103;&#1073;&#1088;&#1105;&#1084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 показатели "/>
      <sheetName val="7 средства по кодам"/>
      <sheetName val="8 средства бюджет"/>
      <sheetName val="9 КАИП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 показатели "/>
      <sheetName val="7 средства по кодам"/>
      <sheetName val="8 средства бюджет"/>
      <sheetName val="9 КАИП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 показатели "/>
      <sheetName val="7 средства по кодам"/>
      <sheetName val="8 средства бюджет"/>
      <sheetName val="9 КАИП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 показатели "/>
      <sheetName val="7 средства по кодам"/>
      <sheetName val="8 средства бюджет"/>
      <sheetName val="9 КАИ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5"/>
  <sheetViews>
    <sheetView view="pageBreakPreview" zoomScaleSheetLayoutView="100" workbookViewId="0" topLeftCell="A1">
      <selection activeCell="B166" sqref="B166"/>
    </sheetView>
  </sheetViews>
  <sheetFormatPr defaultColWidth="9.125" defaultRowHeight="12.75"/>
  <cols>
    <col min="1" max="1" width="6.50390625" style="205" customWidth="1"/>
    <col min="2" max="2" width="28.875" style="202" customWidth="1"/>
    <col min="3" max="3" width="5.875" style="2" customWidth="1"/>
    <col min="4" max="4" width="8.50390625" style="2" customWidth="1"/>
    <col min="5" max="5" width="7.50390625" style="2" customWidth="1"/>
    <col min="6" max="7" width="6.50390625" style="2" customWidth="1"/>
    <col min="8" max="11" width="6.375" style="28" customWidth="1"/>
    <col min="12" max="12" width="6.875" style="28" customWidth="1"/>
    <col min="13" max="13" width="6.50390625" style="28" customWidth="1"/>
    <col min="14" max="17" width="6.375" style="28" customWidth="1"/>
    <col min="18" max="18" width="24.875" style="2" customWidth="1"/>
    <col min="19" max="16384" width="9.125" style="2" customWidth="1"/>
  </cols>
  <sheetData>
    <row r="1" spans="1:18" s="34" customFormat="1" ht="28.5" customHeight="1">
      <c r="A1" s="35"/>
      <c r="B1" s="61" t="s">
        <v>176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s="1" customFormat="1" ht="36.75" customHeight="1">
      <c r="A2" s="60" t="s">
        <v>0</v>
      </c>
      <c r="B2" s="63" t="s">
        <v>1</v>
      </c>
      <c r="C2" s="60" t="s">
        <v>12</v>
      </c>
      <c r="D2" s="60" t="s">
        <v>15</v>
      </c>
      <c r="E2" s="60" t="s">
        <v>16</v>
      </c>
      <c r="F2" s="60"/>
      <c r="G2" s="60"/>
      <c r="H2" s="62" t="s">
        <v>168</v>
      </c>
      <c r="I2" s="62"/>
      <c r="J2" s="62"/>
      <c r="K2" s="62"/>
      <c r="L2" s="62"/>
      <c r="M2" s="62"/>
      <c r="N2" s="62"/>
      <c r="O2" s="62"/>
      <c r="P2" s="62" t="s">
        <v>2</v>
      </c>
      <c r="Q2" s="62"/>
      <c r="R2" s="60" t="s">
        <v>6</v>
      </c>
    </row>
    <row r="3" spans="1:18" s="1" customFormat="1" ht="27.75" customHeight="1">
      <c r="A3" s="60"/>
      <c r="B3" s="63"/>
      <c r="C3" s="60"/>
      <c r="D3" s="60"/>
      <c r="E3" s="19">
        <v>2015</v>
      </c>
      <c r="F3" s="62">
        <v>2016</v>
      </c>
      <c r="G3" s="62"/>
      <c r="H3" s="62" t="s">
        <v>5</v>
      </c>
      <c r="I3" s="62"/>
      <c r="J3" s="62" t="s">
        <v>13</v>
      </c>
      <c r="K3" s="62"/>
      <c r="L3" s="62" t="s">
        <v>14</v>
      </c>
      <c r="M3" s="62"/>
      <c r="N3" s="62" t="s">
        <v>17</v>
      </c>
      <c r="O3" s="62"/>
      <c r="P3" s="62" t="s">
        <v>169</v>
      </c>
      <c r="Q3" s="62" t="s">
        <v>170</v>
      </c>
      <c r="R3" s="60"/>
    </row>
    <row r="4" spans="1:18" s="1" customFormat="1" ht="22.5" customHeight="1">
      <c r="A4" s="60"/>
      <c r="B4" s="63"/>
      <c r="C4" s="60"/>
      <c r="D4" s="60"/>
      <c r="E4" s="13" t="s">
        <v>4</v>
      </c>
      <c r="F4" s="13" t="s">
        <v>3</v>
      </c>
      <c r="G4" s="13" t="s">
        <v>4</v>
      </c>
      <c r="H4" s="19" t="s">
        <v>3</v>
      </c>
      <c r="I4" s="19" t="s">
        <v>4</v>
      </c>
      <c r="J4" s="19" t="s">
        <v>3</v>
      </c>
      <c r="K4" s="19" t="s">
        <v>4</v>
      </c>
      <c r="L4" s="19" t="s">
        <v>3</v>
      </c>
      <c r="M4" s="19" t="s">
        <v>4</v>
      </c>
      <c r="N4" s="19" t="s">
        <v>3</v>
      </c>
      <c r="O4" s="19" t="s">
        <v>4</v>
      </c>
      <c r="P4" s="62"/>
      <c r="Q4" s="62"/>
      <c r="R4" s="60"/>
    </row>
    <row r="5" spans="1:18" s="1" customFormat="1" ht="18" customHeight="1">
      <c r="A5" s="13"/>
      <c r="B5" s="59" t="s">
        <v>177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</row>
    <row r="6" spans="1:18" s="202" customFormat="1" ht="12" customHeight="1">
      <c r="A6" s="13"/>
      <c r="B6" s="194" t="s">
        <v>63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43"/>
    </row>
    <row r="7" spans="1:18" s="202" customFormat="1" ht="12.75" customHeight="1">
      <c r="A7" s="13">
        <v>1</v>
      </c>
      <c r="B7" s="194" t="s">
        <v>64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</row>
    <row r="8" spans="1:18" s="202" customFormat="1" ht="12" customHeight="1">
      <c r="A8" s="37" t="s">
        <v>65</v>
      </c>
      <c r="B8" s="194" t="s">
        <v>107</v>
      </c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</row>
    <row r="9" spans="1:18" ht="101.25" customHeight="1">
      <c r="A9" s="37" t="s">
        <v>66</v>
      </c>
      <c r="B9" s="99" t="s">
        <v>100</v>
      </c>
      <c r="C9" s="19" t="s">
        <v>78</v>
      </c>
      <c r="D9" s="19"/>
      <c r="E9" s="19">
        <v>95</v>
      </c>
      <c r="F9" s="19">
        <v>95</v>
      </c>
      <c r="G9" s="19">
        <v>95</v>
      </c>
      <c r="H9" s="19">
        <v>80</v>
      </c>
      <c r="I9" s="19">
        <v>80</v>
      </c>
      <c r="J9" s="19">
        <v>90</v>
      </c>
      <c r="K9" s="19">
        <v>90</v>
      </c>
      <c r="L9" s="19">
        <v>95</v>
      </c>
      <c r="M9" s="19">
        <v>95</v>
      </c>
      <c r="N9" s="19">
        <v>97</v>
      </c>
      <c r="O9" s="19">
        <v>97</v>
      </c>
      <c r="P9" s="19" t="s">
        <v>149</v>
      </c>
      <c r="Q9" s="19" t="s">
        <v>149</v>
      </c>
      <c r="R9" s="19"/>
    </row>
    <row r="10" spans="1:18" ht="96">
      <c r="A10" s="37" t="s">
        <v>67</v>
      </c>
      <c r="B10" s="99" t="s">
        <v>101</v>
      </c>
      <c r="C10" s="19" t="s">
        <v>78</v>
      </c>
      <c r="D10" s="19"/>
      <c r="E10" s="19">
        <v>80</v>
      </c>
      <c r="F10" s="19">
        <v>85</v>
      </c>
      <c r="G10" s="19">
        <v>85</v>
      </c>
      <c r="H10" s="19">
        <v>81</v>
      </c>
      <c r="I10" s="19">
        <v>81</v>
      </c>
      <c r="J10" s="19">
        <v>83</v>
      </c>
      <c r="K10" s="19">
        <v>83</v>
      </c>
      <c r="L10" s="19">
        <v>85</v>
      </c>
      <c r="M10" s="19">
        <v>85</v>
      </c>
      <c r="N10" s="19">
        <v>90</v>
      </c>
      <c r="O10" s="19">
        <v>90</v>
      </c>
      <c r="P10" s="19" t="s">
        <v>149</v>
      </c>
      <c r="Q10" s="19" t="s">
        <v>149</v>
      </c>
      <c r="R10" s="19"/>
    </row>
    <row r="11" spans="1:18" ht="36">
      <c r="A11" s="37" t="s">
        <v>68</v>
      </c>
      <c r="B11" s="99" t="s">
        <v>102</v>
      </c>
      <c r="C11" s="19" t="s">
        <v>79</v>
      </c>
      <c r="D11" s="19">
        <v>0.1</v>
      </c>
      <c r="E11" s="19">
        <v>3</v>
      </c>
      <c r="F11" s="19">
        <v>4</v>
      </c>
      <c r="G11" s="19">
        <v>4</v>
      </c>
      <c r="H11" s="19">
        <v>1</v>
      </c>
      <c r="I11" s="19">
        <v>1</v>
      </c>
      <c r="J11" s="19">
        <v>2</v>
      </c>
      <c r="K11" s="19">
        <v>2</v>
      </c>
      <c r="L11" s="19">
        <v>3</v>
      </c>
      <c r="M11" s="19">
        <v>3</v>
      </c>
      <c r="N11" s="19">
        <v>4</v>
      </c>
      <c r="O11" s="19">
        <v>4</v>
      </c>
      <c r="P11" s="19" t="s">
        <v>149</v>
      </c>
      <c r="Q11" s="19" t="s">
        <v>149</v>
      </c>
      <c r="R11" s="19"/>
    </row>
    <row r="12" spans="1:18" ht="48">
      <c r="A12" s="37" t="s">
        <v>69</v>
      </c>
      <c r="B12" s="99" t="s">
        <v>103</v>
      </c>
      <c r="C12" s="19" t="s">
        <v>79</v>
      </c>
      <c r="D12" s="19"/>
      <c r="E12" s="19">
        <v>3</v>
      </c>
      <c r="F12" s="19">
        <v>3</v>
      </c>
      <c r="G12" s="19">
        <v>3</v>
      </c>
      <c r="H12" s="19">
        <v>1</v>
      </c>
      <c r="I12" s="19">
        <v>1</v>
      </c>
      <c r="J12" s="19">
        <v>2</v>
      </c>
      <c r="K12" s="19">
        <v>2</v>
      </c>
      <c r="L12" s="19">
        <v>3</v>
      </c>
      <c r="M12" s="19">
        <v>3</v>
      </c>
      <c r="N12" s="19">
        <v>3</v>
      </c>
      <c r="O12" s="19">
        <v>3</v>
      </c>
      <c r="P12" s="19" t="s">
        <v>149</v>
      </c>
      <c r="Q12" s="19" t="s">
        <v>149</v>
      </c>
      <c r="R12" s="19"/>
    </row>
    <row r="13" spans="1:18" ht="84">
      <c r="A13" s="37" t="s">
        <v>70</v>
      </c>
      <c r="B13" s="99" t="s">
        <v>148</v>
      </c>
      <c r="C13" s="19" t="s">
        <v>82</v>
      </c>
      <c r="D13" s="19">
        <v>0.3</v>
      </c>
      <c r="E13" s="19">
        <v>13</v>
      </c>
      <c r="F13" s="19">
        <v>14</v>
      </c>
      <c r="G13" s="19">
        <v>14</v>
      </c>
      <c r="H13" s="19">
        <v>13</v>
      </c>
      <c r="I13" s="19">
        <v>13</v>
      </c>
      <c r="J13" s="19">
        <v>13.5</v>
      </c>
      <c r="K13" s="19">
        <v>13.5</v>
      </c>
      <c r="L13" s="19">
        <v>14</v>
      </c>
      <c r="M13" s="19">
        <v>14</v>
      </c>
      <c r="N13" s="19">
        <v>14</v>
      </c>
      <c r="O13" s="19">
        <v>14</v>
      </c>
      <c r="P13" s="19" t="s">
        <v>149</v>
      </c>
      <c r="Q13" s="19" t="s">
        <v>149</v>
      </c>
      <c r="R13" s="19"/>
    </row>
    <row r="14" spans="1:18" ht="120" customHeight="1">
      <c r="A14" s="37" t="s">
        <v>71</v>
      </c>
      <c r="B14" s="99" t="s">
        <v>104</v>
      </c>
      <c r="C14" s="19" t="s">
        <v>81</v>
      </c>
      <c r="D14" s="19">
        <v>0.1</v>
      </c>
      <c r="E14" s="19">
        <v>130</v>
      </c>
      <c r="F14" s="19">
        <v>250</v>
      </c>
      <c r="G14" s="19">
        <v>250</v>
      </c>
      <c r="H14" s="19">
        <v>50</v>
      </c>
      <c r="I14" s="19">
        <v>0</v>
      </c>
      <c r="J14" s="19">
        <v>100</v>
      </c>
      <c r="K14" s="19">
        <v>0</v>
      </c>
      <c r="L14" s="19">
        <v>250</v>
      </c>
      <c r="M14" s="19">
        <v>250</v>
      </c>
      <c r="N14" s="19">
        <v>250</v>
      </c>
      <c r="O14" s="19">
        <v>250</v>
      </c>
      <c r="P14" s="19" t="s">
        <v>149</v>
      </c>
      <c r="Q14" s="19" t="s">
        <v>149</v>
      </c>
      <c r="R14" s="19"/>
    </row>
    <row r="15" spans="1:18" ht="36">
      <c r="A15" s="37" t="s">
        <v>72</v>
      </c>
      <c r="B15" s="99" t="s">
        <v>105</v>
      </c>
      <c r="C15" s="19" t="s">
        <v>116</v>
      </c>
      <c r="D15" s="19">
        <v>0.1</v>
      </c>
      <c r="E15" s="19">
        <v>19.1</v>
      </c>
      <c r="F15" s="19">
        <v>19.2</v>
      </c>
      <c r="G15" s="19">
        <v>19.2</v>
      </c>
      <c r="H15" s="19">
        <v>19</v>
      </c>
      <c r="I15" s="19">
        <v>19</v>
      </c>
      <c r="J15" s="19">
        <v>19.1</v>
      </c>
      <c r="K15" s="19">
        <v>19.1</v>
      </c>
      <c r="L15" s="19">
        <v>19.2</v>
      </c>
      <c r="M15" s="19">
        <v>19.2</v>
      </c>
      <c r="N15" s="19">
        <v>19.3</v>
      </c>
      <c r="O15" s="19">
        <v>19.3</v>
      </c>
      <c r="P15" s="19" t="s">
        <v>149</v>
      </c>
      <c r="Q15" s="19" t="s">
        <v>149</v>
      </c>
      <c r="R15" s="19"/>
    </row>
    <row r="16" spans="1:18" ht="36">
      <c r="A16" s="37" t="s">
        <v>73</v>
      </c>
      <c r="B16" s="99" t="s">
        <v>76</v>
      </c>
      <c r="C16" s="19" t="s">
        <v>79</v>
      </c>
      <c r="D16" s="19">
        <v>0.3</v>
      </c>
      <c r="E16" s="19">
        <v>10</v>
      </c>
      <c r="F16" s="19">
        <v>10</v>
      </c>
      <c r="G16" s="19">
        <v>10</v>
      </c>
      <c r="H16" s="19">
        <v>10</v>
      </c>
      <c r="I16" s="19">
        <v>10</v>
      </c>
      <c r="J16" s="19">
        <v>10</v>
      </c>
      <c r="K16" s="19">
        <v>10</v>
      </c>
      <c r="L16" s="19">
        <v>10</v>
      </c>
      <c r="M16" s="19">
        <v>10</v>
      </c>
      <c r="N16" s="19">
        <v>10</v>
      </c>
      <c r="O16" s="19">
        <v>10</v>
      </c>
      <c r="P16" s="19" t="s">
        <v>149</v>
      </c>
      <c r="Q16" s="19" t="s">
        <v>149</v>
      </c>
      <c r="R16" s="19"/>
    </row>
    <row r="17" spans="1:18" ht="48">
      <c r="A17" s="37" t="s">
        <v>74</v>
      </c>
      <c r="B17" s="99" t="s">
        <v>77</v>
      </c>
      <c r="C17" s="19" t="s">
        <v>82</v>
      </c>
      <c r="D17" s="19">
        <v>0.1</v>
      </c>
      <c r="E17" s="19">
        <v>0.3</v>
      </c>
      <c r="F17" s="19">
        <v>0.3</v>
      </c>
      <c r="G17" s="19">
        <v>0.3</v>
      </c>
      <c r="H17" s="19">
        <v>0.3</v>
      </c>
      <c r="I17" s="19">
        <v>0.3</v>
      </c>
      <c r="J17" s="19">
        <v>0.3</v>
      </c>
      <c r="K17" s="19">
        <v>0.3</v>
      </c>
      <c r="L17" s="19">
        <v>0.3</v>
      </c>
      <c r="M17" s="19">
        <v>0.3</v>
      </c>
      <c r="N17" s="19">
        <v>0.31</v>
      </c>
      <c r="O17" s="19">
        <v>0.31</v>
      </c>
      <c r="P17" s="19" t="s">
        <v>149</v>
      </c>
      <c r="Q17" s="19" t="s">
        <v>149</v>
      </c>
      <c r="R17" s="19"/>
    </row>
    <row r="18" spans="1:18" ht="84">
      <c r="A18" s="37" t="s">
        <v>75</v>
      </c>
      <c r="B18" s="99" t="s">
        <v>114</v>
      </c>
      <c r="C18" s="19" t="s">
        <v>78</v>
      </c>
      <c r="D18" s="19"/>
      <c r="E18" s="19">
        <v>36</v>
      </c>
      <c r="F18" s="19">
        <v>36</v>
      </c>
      <c r="G18" s="19">
        <v>36</v>
      </c>
      <c r="H18" s="19">
        <v>36</v>
      </c>
      <c r="I18" s="19">
        <v>36</v>
      </c>
      <c r="J18" s="19">
        <v>36</v>
      </c>
      <c r="K18" s="19">
        <v>36</v>
      </c>
      <c r="L18" s="19">
        <v>36</v>
      </c>
      <c r="M18" s="19">
        <v>36</v>
      </c>
      <c r="N18" s="19">
        <v>36</v>
      </c>
      <c r="O18" s="19">
        <v>36</v>
      </c>
      <c r="P18" s="19" t="s">
        <v>149</v>
      </c>
      <c r="Q18" s="19" t="s">
        <v>149</v>
      </c>
      <c r="R18" s="19"/>
    </row>
    <row r="19" spans="1:18" ht="12">
      <c r="A19" s="37" t="s">
        <v>94</v>
      </c>
      <c r="B19" s="62" t="s">
        <v>106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</row>
    <row r="20" spans="1:18" ht="12">
      <c r="A20" s="37"/>
      <c r="B20" s="62" t="s">
        <v>33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</row>
    <row r="21" spans="1:18" ht="84">
      <c r="A21" s="37" t="s">
        <v>95</v>
      </c>
      <c r="B21" s="99" t="s">
        <v>115</v>
      </c>
      <c r="C21" s="19" t="s">
        <v>80</v>
      </c>
      <c r="D21" s="19"/>
      <c r="E21" s="19">
        <v>142</v>
      </c>
      <c r="F21" s="19">
        <v>140</v>
      </c>
      <c r="G21" s="19">
        <v>150</v>
      </c>
      <c r="H21" s="19">
        <v>140</v>
      </c>
      <c r="I21" s="19">
        <v>150</v>
      </c>
      <c r="J21" s="19">
        <v>140</v>
      </c>
      <c r="K21" s="19">
        <v>150</v>
      </c>
      <c r="L21" s="19">
        <v>140</v>
      </c>
      <c r="M21" s="19">
        <v>150</v>
      </c>
      <c r="N21" s="19">
        <v>140</v>
      </c>
      <c r="O21" s="19">
        <v>151</v>
      </c>
      <c r="P21" s="19" t="s">
        <v>149</v>
      </c>
      <c r="Q21" s="19" t="s">
        <v>149</v>
      </c>
      <c r="R21" s="19"/>
    </row>
    <row r="22" spans="1:18" ht="36">
      <c r="A22" s="37" t="s">
        <v>96</v>
      </c>
      <c r="B22" s="43" t="s">
        <v>98</v>
      </c>
      <c r="C22" s="13"/>
      <c r="D22" s="13"/>
      <c r="E22" s="13">
        <v>5</v>
      </c>
      <c r="F22" s="13">
        <v>5</v>
      </c>
      <c r="G22" s="13">
        <v>5</v>
      </c>
      <c r="H22" s="19">
        <v>5</v>
      </c>
      <c r="I22" s="19">
        <v>5</v>
      </c>
      <c r="J22" s="19">
        <v>5</v>
      </c>
      <c r="K22" s="19">
        <v>5</v>
      </c>
      <c r="L22" s="19">
        <v>5</v>
      </c>
      <c r="M22" s="19">
        <v>5</v>
      </c>
      <c r="N22" s="19">
        <v>5</v>
      </c>
      <c r="O22" s="19">
        <v>5</v>
      </c>
      <c r="P22" s="19" t="s">
        <v>149</v>
      </c>
      <c r="Q22" s="19" t="s">
        <v>149</v>
      </c>
      <c r="R22" s="13"/>
    </row>
    <row r="23" spans="1:18" ht="48">
      <c r="A23" s="37" t="s">
        <v>97</v>
      </c>
      <c r="B23" s="43" t="s">
        <v>99</v>
      </c>
      <c r="C23" s="13" t="s">
        <v>80</v>
      </c>
      <c r="D23" s="13"/>
      <c r="E23" s="13">
        <v>8</v>
      </c>
      <c r="F23" s="13">
        <v>8</v>
      </c>
      <c r="G23" s="13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8</v>
      </c>
      <c r="O23" s="19">
        <v>4</v>
      </c>
      <c r="P23" s="19" t="s">
        <v>149</v>
      </c>
      <c r="Q23" s="19" t="s">
        <v>149</v>
      </c>
      <c r="R23" s="13"/>
    </row>
    <row r="24" spans="1:18" ht="12">
      <c r="A24" s="37"/>
      <c r="B24" s="59" t="s">
        <v>178</v>
      </c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</row>
    <row r="25" spans="1:18" s="202" customFormat="1" ht="20.25" customHeight="1">
      <c r="A25" s="13"/>
      <c r="B25" s="195" t="s">
        <v>179</v>
      </c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</row>
    <row r="26" spans="1:18" s="202" customFormat="1" ht="12">
      <c r="A26" s="13">
        <v>1</v>
      </c>
      <c r="B26" s="196" t="s">
        <v>180</v>
      </c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</row>
    <row r="27" spans="1:18" s="3" customFormat="1" ht="12" customHeight="1">
      <c r="A27" s="13"/>
      <c r="B27" s="99" t="s">
        <v>182</v>
      </c>
      <c r="C27" s="19" t="s">
        <v>78</v>
      </c>
      <c r="D27" s="19"/>
      <c r="E27" s="20">
        <v>24.6</v>
      </c>
      <c r="F27" s="20">
        <v>21</v>
      </c>
      <c r="G27" s="20">
        <v>21</v>
      </c>
      <c r="H27" s="19">
        <v>5</v>
      </c>
      <c r="I27" s="19">
        <v>5</v>
      </c>
      <c r="J27" s="19">
        <v>11</v>
      </c>
      <c r="K27" s="19">
        <v>7</v>
      </c>
      <c r="L27" s="19">
        <v>11</v>
      </c>
      <c r="M27" s="19">
        <v>10</v>
      </c>
      <c r="N27" s="38">
        <v>21</v>
      </c>
      <c r="O27" s="19">
        <v>22</v>
      </c>
      <c r="P27" s="20"/>
      <c r="Q27" s="20"/>
      <c r="R27" s="19"/>
    </row>
    <row r="28" spans="1:18" s="3" customFormat="1" ht="15.75" customHeight="1">
      <c r="A28" s="13" t="s">
        <v>181</v>
      </c>
      <c r="B28" s="187" t="s">
        <v>183</v>
      </c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</row>
    <row r="29" spans="1:18" ht="72">
      <c r="A29" s="13"/>
      <c r="B29" s="99" t="s">
        <v>184</v>
      </c>
      <c r="C29" s="19" t="s">
        <v>79</v>
      </c>
      <c r="D29" s="19"/>
      <c r="E29" s="19">
        <v>7</v>
      </c>
      <c r="F29" s="19">
        <v>8</v>
      </c>
      <c r="G29" s="19">
        <v>8</v>
      </c>
      <c r="H29" s="19">
        <v>0</v>
      </c>
      <c r="I29" s="19">
        <v>0</v>
      </c>
      <c r="J29" s="19">
        <v>2</v>
      </c>
      <c r="K29" s="19">
        <v>5</v>
      </c>
      <c r="L29" s="19">
        <v>4</v>
      </c>
      <c r="M29" s="19">
        <v>2</v>
      </c>
      <c r="N29" s="19">
        <v>10</v>
      </c>
      <c r="O29" s="19">
        <v>7</v>
      </c>
      <c r="P29" s="19"/>
      <c r="Q29" s="19"/>
      <c r="R29" s="19"/>
    </row>
    <row r="30" spans="1:18" ht="15.75" customHeight="1">
      <c r="A30" s="13" t="s">
        <v>231</v>
      </c>
      <c r="B30" s="62" t="s">
        <v>185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</row>
    <row r="31" spans="1:18" ht="96">
      <c r="A31" s="13"/>
      <c r="B31" s="99" t="s">
        <v>186</v>
      </c>
      <c r="C31" s="19" t="s">
        <v>78</v>
      </c>
      <c r="D31" s="19"/>
      <c r="E31" s="20">
        <v>32</v>
      </c>
      <c r="F31" s="20">
        <v>38.4</v>
      </c>
      <c r="G31" s="20">
        <v>38.4</v>
      </c>
      <c r="H31" s="19">
        <v>0</v>
      </c>
      <c r="I31" s="19">
        <v>0</v>
      </c>
      <c r="J31" s="19">
        <v>8</v>
      </c>
      <c r="K31" s="19">
        <v>8</v>
      </c>
      <c r="L31" s="19">
        <v>16</v>
      </c>
      <c r="M31" s="19">
        <v>14</v>
      </c>
      <c r="N31" s="19">
        <v>24</v>
      </c>
      <c r="O31" s="19">
        <v>22</v>
      </c>
      <c r="P31" s="19"/>
      <c r="Q31" s="20"/>
      <c r="R31" s="19"/>
    </row>
    <row r="32" spans="1:18" s="39" customFormat="1" ht="12">
      <c r="A32" s="36"/>
      <c r="B32" s="59" t="s">
        <v>190</v>
      </c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</row>
    <row r="33" spans="1:18" s="202" customFormat="1" ht="33" customHeight="1">
      <c r="A33" s="43"/>
      <c r="B33" s="194" t="s">
        <v>191</v>
      </c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</row>
    <row r="34" spans="1:18" s="202" customFormat="1" ht="20.25" customHeight="1">
      <c r="A34" s="13">
        <v>1</v>
      </c>
      <c r="B34" s="194" t="s">
        <v>192</v>
      </c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</row>
    <row r="35" spans="1:18" ht="12">
      <c r="A35" s="13" t="s">
        <v>181</v>
      </c>
      <c r="B35" s="100" t="s">
        <v>193</v>
      </c>
      <c r="C35" s="19" t="s">
        <v>78</v>
      </c>
      <c r="D35" s="19"/>
      <c r="E35" s="20">
        <v>7</v>
      </c>
      <c r="F35" s="20">
        <v>15</v>
      </c>
      <c r="G35" s="20">
        <v>15</v>
      </c>
      <c r="H35" s="20">
        <v>14</v>
      </c>
      <c r="I35" s="20">
        <v>14</v>
      </c>
      <c r="J35" s="20">
        <v>15.5</v>
      </c>
      <c r="K35" s="20">
        <v>14</v>
      </c>
      <c r="L35" s="20">
        <v>15.5</v>
      </c>
      <c r="M35" s="20">
        <v>15.5</v>
      </c>
      <c r="N35" s="20">
        <v>15</v>
      </c>
      <c r="O35" s="20">
        <v>14.5</v>
      </c>
      <c r="P35" s="20">
        <v>17</v>
      </c>
      <c r="Q35" s="20">
        <v>17.5</v>
      </c>
      <c r="R35" s="19"/>
    </row>
    <row r="36" spans="1:18" s="202" customFormat="1" ht="20.25" customHeight="1">
      <c r="A36" s="13">
        <v>2</v>
      </c>
      <c r="B36" s="98" t="s">
        <v>613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</row>
    <row r="37" spans="1:18" ht="48">
      <c r="A37" s="13" t="s">
        <v>614</v>
      </c>
      <c r="B37" s="99" t="s">
        <v>194</v>
      </c>
      <c r="C37" s="19" t="s">
        <v>79</v>
      </c>
      <c r="D37" s="19"/>
      <c r="E37" s="20">
        <v>35</v>
      </c>
      <c r="F37" s="20">
        <v>39</v>
      </c>
      <c r="G37" s="20">
        <v>39</v>
      </c>
      <c r="H37" s="20">
        <v>14</v>
      </c>
      <c r="I37" s="20">
        <v>14</v>
      </c>
      <c r="J37" s="20">
        <v>31</v>
      </c>
      <c r="K37" s="20">
        <v>15</v>
      </c>
      <c r="L37" s="20">
        <v>35</v>
      </c>
      <c r="M37" s="20">
        <v>19</v>
      </c>
      <c r="N37" s="20">
        <v>39</v>
      </c>
      <c r="O37" s="20">
        <v>21</v>
      </c>
      <c r="P37" s="20">
        <v>40</v>
      </c>
      <c r="Q37" s="20">
        <v>40</v>
      </c>
      <c r="R37" s="19"/>
    </row>
    <row r="38" spans="1:18" ht="24">
      <c r="A38" s="37" t="s">
        <v>615</v>
      </c>
      <c r="B38" s="99" t="s">
        <v>195</v>
      </c>
      <c r="C38" s="19" t="s">
        <v>79</v>
      </c>
      <c r="D38" s="19"/>
      <c r="E38" s="20">
        <v>18</v>
      </c>
      <c r="F38" s="20">
        <v>19</v>
      </c>
      <c r="G38" s="20">
        <v>19</v>
      </c>
      <c r="H38" s="20">
        <v>2</v>
      </c>
      <c r="I38" s="20">
        <v>2</v>
      </c>
      <c r="J38" s="20">
        <v>14</v>
      </c>
      <c r="K38" s="20">
        <v>5</v>
      </c>
      <c r="L38" s="20">
        <v>17</v>
      </c>
      <c r="M38" s="20">
        <v>8</v>
      </c>
      <c r="N38" s="20">
        <v>20</v>
      </c>
      <c r="O38" s="20">
        <v>15</v>
      </c>
      <c r="P38" s="20">
        <v>20</v>
      </c>
      <c r="Q38" s="20">
        <v>20</v>
      </c>
      <c r="R38" s="19"/>
    </row>
    <row r="39" spans="1:18" ht="48">
      <c r="A39" s="13" t="s">
        <v>616</v>
      </c>
      <c r="B39" s="99" t="s">
        <v>196</v>
      </c>
      <c r="C39" s="19" t="s">
        <v>197</v>
      </c>
      <c r="D39" s="19"/>
      <c r="E39" s="19">
        <v>765</v>
      </c>
      <c r="F39" s="19">
        <v>860</v>
      </c>
      <c r="G39" s="19">
        <v>860</v>
      </c>
      <c r="H39" s="19">
        <v>185</v>
      </c>
      <c r="I39" s="19">
        <v>185</v>
      </c>
      <c r="J39" s="19">
        <v>600</v>
      </c>
      <c r="K39" s="19">
        <v>339</v>
      </c>
      <c r="L39" s="19">
        <v>770</v>
      </c>
      <c r="M39" s="19">
        <v>463</v>
      </c>
      <c r="N39" s="19">
        <v>860</v>
      </c>
      <c r="O39" s="19">
        <v>735</v>
      </c>
      <c r="P39" s="19">
        <v>875</v>
      </c>
      <c r="Q39" s="19">
        <v>875</v>
      </c>
      <c r="R39" s="19"/>
    </row>
    <row r="40" spans="1:18" ht="12.75" customHeight="1">
      <c r="A40" s="13">
        <v>3</v>
      </c>
      <c r="B40" s="98" t="s">
        <v>198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</row>
    <row r="41" spans="1:18" ht="60">
      <c r="A41" s="13" t="s">
        <v>617</v>
      </c>
      <c r="B41" s="99" t="s">
        <v>199</v>
      </c>
      <c r="C41" s="19" t="s">
        <v>78</v>
      </c>
      <c r="D41" s="19"/>
      <c r="E41" s="19">
        <v>25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1</v>
      </c>
      <c r="L41" s="19">
        <v>0</v>
      </c>
      <c r="M41" s="19">
        <v>1</v>
      </c>
      <c r="N41" s="19">
        <v>0</v>
      </c>
      <c r="O41" s="19">
        <v>1</v>
      </c>
      <c r="P41" s="19">
        <v>25</v>
      </c>
      <c r="Q41" s="19">
        <v>25</v>
      </c>
      <c r="R41" s="105"/>
    </row>
    <row r="42" spans="1:18" s="39" customFormat="1" ht="18.75" customHeight="1">
      <c r="A42" s="36"/>
      <c r="B42" s="59" t="s">
        <v>204</v>
      </c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</row>
    <row r="43" spans="1:18" ht="36" customHeight="1">
      <c r="A43" s="13" t="s">
        <v>205</v>
      </c>
      <c r="B43" s="194" t="s">
        <v>206</v>
      </c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</row>
    <row r="44" spans="1:18" ht="26.25" customHeight="1">
      <c r="A44" s="37" t="s">
        <v>65</v>
      </c>
      <c r="B44" s="206" t="s">
        <v>207</v>
      </c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</row>
    <row r="45" spans="1:18" s="40" customFormat="1" ht="66" customHeight="1">
      <c r="A45" s="37" t="s">
        <v>66</v>
      </c>
      <c r="B45" s="43" t="s">
        <v>208</v>
      </c>
      <c r="C45" s="13" t="s">
        <v>209</v>
      </c>
      <c r="D45" s="13">
        <v>1</v>
      </c>
      <c r="E45" s="13">
        <v>1</v>
      </c>
      <c r="F45" s="13">
        <v>1</v>
      </c>
      <c r="G45" s="13">
        <v>1</v>
      </c>
      <c r="H45" s="19">
        <v>1</v>
      </c>
      <c r="I45" s="19">
        <v>1</v>
      </c>
      <c r="J45" s="19">
        <v>1</v>
      </c>
      <c r="K45" s="19">
        <v>1</v>
      </c>
      <c r="L45" s="19">
        <v>1</v>
      </c>
      <c r="M45" s="19">
        <v>1</v>
      </c>
      <c r="N45" s="19">
        <v>1</v>
      </c>
      <c r="O45" s="19">
        <v>1</v>
      </c>
      <c r="P45" s="19">
        <v>1</v>
      </c>
      <c r="Q45" s="19">
        <v>1</v>
      </c>
      <c r="R45" s="13"/>
    </row>
    <row r="46" spans="1:18" s="41" customFormat="1" ht="36">
      <c r="A46" s="200" t="s">
        <v>210</v>
      </c>
      <c r="B46" s="203" t="s">
        <v>211</v>
      </c>
      <c r="C46" s="80" t="s">
        <v>197</v>
      </c>
      <c r="D46" s="80" t="s">
        <v>212</v>
      </c>
      <c r="E46" s="80">
        <v>69.77</v>
      </c>
      <c r="F46" s="80">
        <v>69.77</v>
      </c>
      <c r="G46" s="80">
        <v>69.56</v>
      </c>
      <c r="H46" s="19">
        <v>16.71</v>
      </c>
      <c r="I46" s="19">
        <v>16.71</v>
      </c>
      <c r="J46" s="19">
        <v>31.26</v>
      </c>
      <c r="K46" s="19">
        <v>31.26</v>
      </c>
      <c r="L46" s="19">
        <v>37.68</v>
      </c>
      <c r="M46" s="19">
        <v>37.68</v>
      </c>
      <c r="N46" s="19">
        <v>58.83</v>
      </c>
      <c r="O46" s="19">
        <v>58.83</v>
      </c>
      <c r="P46" s="19">
        <v>58.83</v>
      </c>
      <c r="Q46" s="19">
        <v>58.83</v>
      </c>
      <c r="R46" s="80"/>
    </row>
    <row r="47" spans="1:18" s="40" customFormat="1" ht="34.5" customHeight="1">
      <c r="A47" s="37" t="s">
        <v>68</v>
      </c>
      <c r="B47" s="43" t="s">
        <v>213</v>
      </c>
      <c r="C47" s="13" t="s">
        <v>214</v>
      </c>
      <c r="D47" s="13">
        <v>1</v>
      </c>
      <c r="E47" s="13">
        <v>1</v>
      </c>
      <c r="F47" s="13">
        <v>1</v>
      </c>
      <c r="G47" s="13">
        <v>1</v>
      </c>
      <c r="H47" s="19">
        <v>1</v>
      </c>
      <c r="I47" s="19">
        <v>1</v>
      </c>
      <c r="J47" s="19">
        <v>1</v>
      </c>
      <c r="K47" s="19">
        <v>1</v>
      </c>
      <c r="L47" s="19">
        <v>1</v>
      </c>
      <c r="M47" s="19">
        <v>1</v>
      </c>
      <c r="N47" s="19">
        <v>1</v>
      </c>
      <c r="O47" s="19">
        <v>1</v>
      </c>
      <c r="P47" s="19">
        <v>1</v>
      </c>
      <c r="Q47" s="19">
        <v>1</v>
      </c>
      <c r="R47" s="13"/>
    </row>
    <row r="48" spans="1:18" s="39" customFormat="1" ht="18.75" customHeight="1">
      <c r="A48" s="36"/>
      <c r="B48" s="59" t="s">
        <v>225</v>
      </c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</row>
    <row r="49" spans="1:18" s="202" customFormat="1" ht="12">
      <c r="A49" s="43">
        <v>1</v>
      </c>
      <c r="B49" s="194" t="s">
        <v>226</v>
      </c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</row>
    <row r="50" spans="1:18" s="202" customFormat="1" ht="12">
      <c r="A50" s="188" t="s">
        <v>65</v>
      </c>
      <c r="B50" s="194" t="s">
        <v>618</v>
      </c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</row>
    <row r="51" spans="1:18" s="42" customFormat="1" ht="36.75" customHeight="1">
      <c r="A51" s="37" t="s">
        <v>66</v>
      </c>
      <c r="B51" s="43" t="s">
        <v>227</v>
      </c>
      <c r="C51" s="13" t="s">
        <v>209</v>
      </c>
      <c r="D51" s="13">
        <v>1</v>
      </c>
      <c r="E51" s="13">
        <v>10</v>
      </c>
      <c r="F51" s="13">
        <v>10</v>
      </c>
      <c r="G51" s="13">
        <v>10</v>
      </c>
      <c r="H51" s="19">
        <v>0</v>
      </c>
      <c r="I51" s="19">
        <v>0</v>
      </c>
      <c r="J51" s="19">
        <v>6</v>
      </c>
      <c r="K51" s="19">
        <v>6</v>
      </c>
      <c r="L51" s="19">
        <v>10</v>
      </c>
      <c r="M51" s="19">
        <v>10</v>
      </c>
      <c r="N51" s="19">
        <v>10</v>
      </c>
      <c r="O51" s="19">
        <v>10</v>
      </c>
      <c r="P51" s="19">
        <v>10</v>
      </c>
      <c r="Q51" s="19">
        <v>10</v>
      </c>
      <c r="R51" s="13"/>
    </row>
    <row r="52" spans="1:18" ht="40.5" customHeight="1">
      <c r="A52" s="37" t="s">
        <v>210</v>
      </c>
      <c r="B52" s="43" t="s">
        <v>228</v>
      </c>
      <c r="C52" s="13" t="s">
        <v>209</v>
      </c>
      <c r="D52" s="13">
        <v>1</v>
      </c>
      <c r="E52" s="13">
        <v>40</v>
      </c>
      <c r="F52" s="13">
        <v>39</v>
      </c>
      <c r="G52" s="13">
        <v>39</v>
      </c>
      <c r="H52" s="19">
        <v>0</v>
      </c>
      <c r="I52" s="19">
        <v>0</v>
      </c>
      <c r="J52" s="19">
        <v>15</v>
      </c>
      <c r="K52" s="19">
        <v>39</v>
      </c>
      <c r="L52" s="19">
        <v>39</v>
      </c>
      <c r="M52" s="19">
        <v>39</v>
      </c>
      <c r="N52" s="19">
        <v>39</v>
      </c>
      <c r="O52" s="19">
        <v>39</v>
      </c>
      <c r="P52" s="19">
        <v>39</v>
      </c>
      <c r="Q52" s="19">
        <v>39</v>
      </c>
      <c r="R52" s="13"/>
    </row>
    <row r="53" spans="1:18" ht="41.25" customHeight="1">
      <c r="A53" s="37" t="s">
        <v>68</v>
      </c>
      <c r="B53" s="43" t="s">
        <v>229</v>
      </c>
      <c r="C53" s="13" t="s">
        <v>209</v>
      </c>
      <c r="D53" s="13">
        <v>1</v>
      </c>
      <c r="E53" s="13">
        <v>68</v>
      </c>
      <c r="F53" s="13">
        <v>68</v>
      </c>
      <c r="G53" s="13">
        <v>68</v>
      </c>
      <c r="H53" s="19">
        <v>64</v>
      </c>
      <c r="I53" s="19">
        <v>64</v>
      </c>
      <c r="J53" s="19">
        <v>64</v>
      </c>
      <c r="K53" s="19">
        <v>64</v>
      </c>
      <c r="L53" s="19">
        <v>64</v>
      </c>
      <c r="M53" s="19">
        <v>64</v>
      </c>
      <c r="N53" s="19">
        <v>64</v>
      </c>
      <c r="O53" s="19">
        <v>64</v>
      </c>
      <c r="P53" s="19">
        <v>64</v>
      </c>
      <c r="Q53" s="19">
        <v>64</v>
      </c>
      <c r="R53" s="13"/>
    </row>
    <row r="54" spans="1:18" ht="51.75" customHeight="1">
      <c r="A54" s="37" t="s">
        <v>69</v>
      </c>
      <c r="B54" s="43" t="s">
        <v>230</v>
      </c>
      <c r="C54" s="13" t="s">
        <v>209</v>
      </c>
      <c r="D54" s="13">
        <v>1</v>
      </c>
      <c r="E54" s="13">
        <v>41</v>
      </c>
      <c r="F54" s="13">
        <v>41</v>
      </c>
      <c r="G54" s="13">
        <v>41</v>
      </c>
      <c r="H54" s="19">
        <v>41</v>
      </c>
      <c r="I54" s="19">
        <v>41</v>
      </c>
      <c r="J54" s="19">
        <v>41</v>
      </c>
      <c r="K54" s="19">
        <v>41</v>
      </c>
      <c r="L54" s="19">
        <v>41</v>
      </c>
      <c r="M54" s="19">
        <v>41</v>
      </c>
      <c r="N54" s="19">
        <v>41</v>
      </c>
      <c r="O54" s="19">
        <v>41</v>
      </c>
      <c r="P54" s="19">
        <v>41</v>
      </c>
      <c r="Q54" s="19">
        <v>41</v>
      </c>
      <c r="R54" s="13"/>
    </row>
    <row r="55" spans="1:18" s="202" customFormat="1" ht="12">
      <c r="A55" s="37" t="s">
        <v>231</v>
      </c>
      <c r="B55" s="194" t="s">
        <v>619</v>
      </c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</row>
    <row r="56" spans="1:18" ht="12.75">
      <c r="A56" s="37" t="s">
        <v>95</v>
      </c>
      <c r="B56" s="204" t="s">
        <v>232</v>
      </c>
      <c r="C56" s="13"/>
      <c r="D56" s="13"/>
      <c r="E56" s="13"/>
      <c r="F56" s="13"/>
      <c r="G56" s="13"/>
      <c r="H56" s="19"/>
      <c r="I56" s="211"/>
      <c r="J56" s="212"/>
      <c r="K56" s="212"/>
      <c r="L56" s="212"/>
      <c r="M56" s="212"/>
      <c r="N56" s="212"/>
      <c r="O56" s="212"/>
      <c r="P56" s="212"/>
      <c r="Q56" s="213"/>
      <c r="R56" s="13"/>
    </row>
    <row r="57" spans="1:18" ht="14.25" customHeight="1">
      <c r="A57" s="37" t="s">
        <v>233</v>
      </c>
      <c r="B57" s="43" t="s">
        <v>234</v>
      </c>
      <c r="C57" s="13" t="s">
        <v>197</v>
      </c>
      <c r="D57" s="13">
        <v>0.6</v>
      </c>
      <c r="E57" s="13">
        <v>3006</v>
      </c>
      <c r="F57" s="13">
        <v>2963</v>
      </c>
      <c r="G57" s="80">
        <v>2963</v>
      </c>
      <c r="H57" s="19">
        <v>2896</v>
      </c>
      <c r="I57" s="19">
        <v>2896</v>
      </c>
      <c r="J57" s="19">
        <v>2896</v>
      </c>
      <c r="K57" s="19">
        <v>2896</v>
      </c>
      <c r="L57" s="19">
        <v>2896</v>
      </c>
      <c r="M57" s="19">
        <v>2896</v>
      </c>
      <c r="N57" s="19">
        <v>2896</v>
      </c>
      <c r="O57" s="19">
        <v>2896</v>
      </c>
      <c r="P57" s="19">
        <v>2896</v>
      </c>
      <c r="Q57" s="19">
        <v>2896</v>
      </c>
      <c r="R57" s="13"/>
    </row>
    <row r="58" spans="1:18" s="28" customFormat="1" ht="12">
      <c r="A58" s="51" t="s">
        <v>235</v>
      </c>
      <c r="B58" s="99" t="s">
        <v>236</v>
      </c>
      <c r="C58" s="19" t="s">
        <v>237</v>
      </c>
      <c r="D58" s="19">
        <v>0.4</v>
      </c>
      <c r="E58" s="19">
        <v>22.8</v>
      </c>
      <c r="F58" s="19">
        <v>32.6</v>
      </c>
      <c r="G58" s="19">
        <v>32.6</v>
      </c>
      <c r="H58" s="19">
        <v>0</v>
      </c>
      <c r="I58" s="19">
        <v>0</v>
      </c>
      <c r="J58" s="19">
        <v>37.9</v>
      </c>
      <c r="K58" s="19">
        <v>37.9</v>
      </c>
      <c r="L58" s="19">
        <v>37.9</v>
      </c>
      <c r="M58" s="19">
        <v>37.9</v>
      </c>
      <c r="N58" s="19">
        <v>61.1</v>
      </c>
      <c r="O58" s="19">
        <v>61.1</v>
      </c>
      <c r="P58" s="19">
        <v>51</v>
      </c>
      <c r="Q58" s="19">
        <v>51</v>
      </c>
      <c r="R58" s="19"/>
    </row>
    <row r="59" spans="1:18" ht="12">
      <c r="A59" s="37" t="s">
        <v>238</v>
      </c>
      <c r="B59" s="194" t="s">
        <v>620</v>
      </c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</row>
    <row r="60" spans="1:18" ht="12.75">
      <c r="A60" s="37" t="s">
        <v>239</v>
      </c>
      <c r="B60" s="207" t="s">
        <v>240</v>
      </c>
      <c r="C60" s="208"/>
      <c r="D60" s="208"/>
      <c r="E60" s="208"/>
      <c r="F60" s="208"/>
      <c r="G60" s="208"/>
      <c r="H60" s="208"/>
      <c r="I60" s="208"/>
      <c r="J60" s="208"/>
      <c r="K60" s="209"/>
      <c r="L60" s="209"/>
      <c r="M60" s="209"/>
      <c r="N60" s="209"/>
      <c r="O60" s="209"/>
      <c r="P60" s="209"/>
      <c r="Q60" s="210"/>
      <c r="R60" s="33"/>
    </row>
    <row r="61" spans="1:18" ht="12">
      <c r="A61" s="37" t="s">
        <v>241</v>
      </c>
      <c r="B61" s="43" t="s">
        <v>242</v>
      </c>
      <c r="C61" s="13" t="s">
        <v>197</v>
      </c>
      <c r="D61" s="13">
        <v>0.6</v>
      </c>
      <c r="E61" s="13">
        <v>2564</v>
      </c>
      <c r="F61" s="13">
        <v>2348</v>
      </c>
      <c r="G61" s="13">
        <v>2348</v>
      </c>
      <c r="H61" s="19">
        <v>2252</v>
      </c>
      <c r="I61" s="19">
        <v>2252</v>
      </c>
      <c r="J61" s="19">
        <v>2252</v>
      </c>
      <c r="K61" s="19">
        <v>2252</v>
      </c>
      <c r="L61" s="19">
        <v>2252</v>
      </c>
      <c r="M61" s="19">
        <v>2252</v>
      </c>
      <c r="N61" s="19">
        <v>2252</v>
      </c>
      <c r="O61" s="19">
        <v>2252</v>
      </c>
      <c r="P61" s="19">
        <v>2252</v>
      </c>
      <c r="Q61" s="19">
        <v>2252</v>
      </c>
      <c r="R61" s="13"/>
    </row>
    <row r="62" spans="1:18" ht="215.25" customHeight="1">
      <c r="A62" s="37" t="s">
        <v>243</v>
      </c>
      <c r="B62" s="43" t="s">
        <v>244</v>
      </c>
      <c r="C62" s="13" t="s">
        <v>245</v>
      </c>
      <c r="D62" s="13">
        <v>0.4</v>
      </c>
      <c r="E62" s="13">
        <v>121.73</v>
      </c>
      <c r="F62" s="13">
        <v>114.56</v>
      </c>
      <c r="G62" s="13">
        <v>114.56</v>
      </c>
      <c r="H62" s="20">
        <v>27</v>
      </c>
      <c r="I62" s="19">
        <v>28.7</v>
      </c>
      <c r="J62" s="20">
        <v>53</v>
      </c>
      <c r="K62" s="19">
        <v>54.8</v>
      </c>
      <c r="L62" s="20">
        <v>80.1</v>
      </c>
      <c r="M62" s="19">
        <v>81.9</v>
      </c>
      <c r="N62" s="19">
        <v>114</v>
      </c>
      <c r="O62" s="19">
        <v>108.88</v>
      </c>
      <c r="P62" s="19">
        <v>108.88</v>
      </c>
      <c r="Q62" s="19">
        <v>108.88</v>
      </c>
      <c r="R62" s="214" t="s">
        <v>612</v>
      </c>
    </row>
    <row r="63" spans="1:18" ht="12">
      <c r="A63" s="37" t="s">
        <v>246</v>
      </c>
      <c r="B63" s="194" t="s">
        <v>621</v>
      </c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13"/>
    </row>
    <row r="64" spans="1:18" ht="30" customHeight="1">
      <c r="A64" s="37" t="s">
        <v>247</v>
      </c>
      <c r="B64" s="43" t="s">
        <v>248</v>
      </c>
      <c r="C64" s="13" t="s">
        <v>209</v>
      </c>
      <c r="D64" s="13">
        <v>1</v>
      </c>
      <c r="E64" s="13">
        <v>125</v>
      </c>
      <c r="F64" s="13">
        <v>130</v>
      </c>
      <c r="G64" s="13">
        <v>130</v>
      </c>
      <c r="H64" s="19">
        <v>95</v>
      </c>
      <c r="I64" s="19">
        <v>95</v>
      </c>
      <c r="J64" s="19">
        <v>95</v>
      </c>
      <c r="K64" s="19">
        <v>95</v>
      </c>
      <c r="L64" s="19">
        <v>95</v>
      </c>
      <c r="M64" s="19">
        <v>95</v>
      </c>
      <c r="N64" s="19">
        <v>95</v>
      </c>
      <c r="O64" s="19">
        <v>95</v>
      </c>
      <c r="P64" s="19">
        <v>95</v>
      </c>
      <c r="Q64" s="19">
        <v>95</v>
      </c>
      <c r="R64" s="13"/>
    </row>
    <row r="65" spans="1:18" ht="21" customHeight="1">
      <c r="A65" s="59" t="s">
        <v>263</v>
      </c>
      <c r="B65" s="189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</row>
    <row r="66" spans="1:18" ht="27" customHeight="1">
      <c r="A66" s="13">
        <v>1</v>
      </c>
      <c r="B66" s="194" t="s">
        <v>264</v>
      </c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</row>
    <row r="67" spans="1:18" ht="14.25" customHeight="1">
      <c r="A67" s="13" t="s">
        <v>181</v>
      </c>
      <c r="B67" s="194" t="s">
        <v>265</v>
      </c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</row>
    <row r="68" spans="1:18" ht="25.5" customHeight="1">
      <c r="A68" s="13" t="s">
        <v>266</v>
      </c>
      <c r="B68" s="43" t="s">
        <v>267</v>
      </c>
      <c r="C68" s="13" t="s">
        <v>268</v>
      </c>
      <c r="D68" s="13"/>
      <c r="E68" s="13">
        <v>100</v>
      </c>
      <c r="F68" s="13">
        <v>0</v>
      </c>
      <c r="G68" s="13">
        <v>100</v>
      </c>
      <c r="H68" s="19">
        <v>125</v>
      </c>
      <c r="I68" s="19">
        <v>0</v>
      </c>
      <c r="J68" s="19">
        <v>0</v>
      </c>
      <c r="K68" s="19">
        <v>0</v>
      </c>
      <c r="L68" s="19">
        <f>5.6+10.8</f>
        <v>16.4</v>
      </c>
      <c r="M68" s="19">
        <v>0</v>
      </c>
      <c r="N68" s="19">
        <v>0</v>
      </c>
      <c r="O68" s="19">
        <v>200</v>
      </c>
      <c r="P68" s="19">
        <f>L68</f>
        <v>16.4</v>
      </c>
      <c r="Q68" s="19"/>
      <c r="R68" s="13"/>
    </row>
    <row r="69" spans="1:18" ht="24.75" customHeight="1">
      <c r="A69" s="13" t="s">
        <v>67</v>
      </c>
      <c r="B69" s="43" t="s">
        <v>269</v>
      </c>
      <c r="C69" s="13" t="s">
        <v>268</v>
      </c>
      <c r="D69" s="13"/>
      <c r="E69" s="13">
        <v>500</v>
      </c>
      <c r="F69" s="13">
        <v>0</v>
      </c>
      <c r="G69" s="13">
        <v>250</v>
      </c>
      <c r="H69" s="19">
        <v>90</v>
      </c>
      <c r="I69" s="19">
        <v>0</v>
      </c>
      <c r="J69" s="19">
        <v>0</v>
      </c>
      <c r="K69" s="19">
        <v>0</v>
      </c>
      <c r="L69" s="19">
        <v>1.5</v>
      </c>
      <c r="M69" s="19">
        <v>0</v>
      </c>
      <c r="N69" s="19">
        <v>0</v>
      </c>
      <c r="O69" s="19">
        <v>500</v>
      </c>
      <c r="P69" s="19">
        <f>L69</f>
        <v>1.5</v>
      </c>
      <c r="Q69" s="19"/>
      <c r="R69" s="13"/>
    </row>
    <row r="70" spans="1:18" ht="24.75" customHeight="1">
      <c r="A70" s="13" t="s">
        <v>270</v>
      </c>
      <c r="B70" s="43" t="s">
        <v>271</v>
      </c>
      <c r="C70" s="13" t="s">
        <v>268</v>
      </c>
      <c r="D70" s="13"/>
      <c r="E70" s="13">
        <v>100</v>
      </c>
      <c r="F70" s="13">
        <v>0</v>
      </c>
      <c r="G70" s="13">
        <v>200</v>
      </c>
      <c r="H70" s="19">
        <v>200</v>
      </c>
      <c r="I70" s="19">
        <v>0</v>
      </c>
      <c r="J70" s="19">
        <v>0</v>
      </c>
      <c r="K70" s="19">
        <v>0</v>
      </c>
      <c r="L70" s="19">
        <v>2.1</v>
      </c>
      <c r="M70" s="19">
        <v>0</v>
      </c>
      <c r="N70" s="19">
        <v>0</v>
      </c>
      <c r="O70" s="19">
        <v>400</v>
      </c>
      <c r="P70" s="19">
        <f>L70</f>
        <v>2.1</v>
      </c>
      <c r="Q70" s="19"/>
      <c r="R70" s="13"/>
    </row>
    <row r="71" spans="1:18" ht="27.75" customHeight="1">
      <c r="A71" s="13" t="s">
        <v>272</v>
      </c>
      <c r="B71" s="43" t="s">
        <v>273</v>
      </c>
      <c r="C71" s="13" t="s">
        <v>268</v>
      </c>
      <c r="D71" s="13"/>
      <c r="E71" s="13">
        <v>200</v>
      </c>
      <c r="F71" s="13">
        <v>0</v>
      </c>
      <c r="G71" s="13">
        <v>400</v>
      </c>
      <c r="H71" s="19">
        <v>387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400</v>
      </c>
      <c r="P71" s="19">
        <v>0</v>
      </c>
      <c r="Q71" s="19"/>
      <c r="R71" s="13"/>
    </row>
    <row r="72" spans="1:18" ht="33.75" customHeight="1">
      <c r="A72" s="13" t="s">
        <v>274</v>
      </c>
      <c r="B72" s="43" t="s">
        <v>275</v>
      </c>
      <c r="C72" s="13" t="s">
        <v>268</v>
      </c>
      <c r="D72" s="13"/>
      <c r="E72" s="13">
        <v>0</v>
      </c>
      <c r="F72" s="13">
        <v>0</v>
      </c>
      <c r="G72" s="13">
        <v>400</v>
      </c>
      <c r="H72" s="19">
        <v>400</v>
      </c>
      <c r="I72" s="19">
        <v>0</v>
      </c>
      <c r="J72" s="19">
        <v>0</v>
      </c>
      <c r="K72" s="19">
        <v>0</v>
      </c>
      <c r="L72" s="19">
        <f>22.5+60</f>
        <v>82.5</v>
      </c>
      <c r="M72" s="19">
        <v>0</v>
      </c>
      <c r="N72" s="19">
        <v>0</v>
      </c>
      <c r="O72" s="19">
        <v>1200</v>
      </c>
      <c r="P72" s="19">
        <v>82.5</v>
      </c>
      <c r="Q72" s="19"/>
      <c r="R72" s="44"/>
    </row>
    <row r="73" spans="1:18" ht="50.25" customHeight="1">
      <c r="A73" s="13" t="s">
        <v>276</v>
      </c>
      <c r="B73" s="43" t="s">
        <v>277</v>
      </c>
      <c r="C73" s="13" t="s">
        <v>268</v>
      </c>
      <c r="D73" s="13"/>
      <c r="E73" s="13">
        <v>0</v>
      </c>
      <c r="F73" s="13">
        <v>0</v>
      </c>
      <c r="G73" s="13">
        <v>300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/>
      <c r="R73" s="44"/>
    </row>
    <row r="74" spans="1:18" ht="35.25" customHeight="1">
      <c r="A74" s="13" t="s">
        <v>278</v>
      </c>
      <c r="B74" s="43" t="s">
        <v>279</v>
      </c>
      <c r="C74" s="13" t="s">
        <v>268</v>
      </c>
      <c r="D74" s="13"/>
      <c r="E74" s="13">
        <v>0</v>
      </c>
      <c r="F74" s="13">
        <v>0</v>
      </c>
      <c r="G74" s="13">
        <v>280</v>
      </c>
      <c r="H74" s="19">
        <v>280</v>
      </c>
      <c r="I74" s="19">
        <v>0</v>
      </c>
      <c r="J74" s="19">
        <v>0</v>
      </c>
      <c r="K74" s="19">
        <v>0</v>
      </c>
      <c r="L74" s="19">
        <f>46.4+150</f>
        <v>196.4</v>
      </c>
      <c r="M74" s="19">
        <v>0</v>
      </c>
      <c r="N74" s="19">
        <v>0</v>
      </c>
      <c r="O74" s="19">
        <v>600</v>
      </c>
      <c r="P74" s="19">
        <v>196.4</v>
      </c>
      <c r="Q74" s="19"/>
      <c r="R74" s="44"/>
    </row>
    <row r="75" spans="1:18" ht="22.5" customHeight="1">
      <c r="A75" s="13" t="s">
        <v>280</v>
      </c>
      <c r="B75" s="43" t="s">
        <v>281</v>
      </c>
      <c r="C75" s="13" t="s">
        <v>268</v>
      </c>
      <c r="D75" s="13"/>
      <c r="E75" s="13">
        <v>0</v>
      </c>
      <c r="F75" s="13">
        <v>0</v>
      </c>
      <c r="G75" s="13">
        <v>280</v>
      </c>
      <c r="H75" s="19">
        <v>280</v>
      </c>
      <c r="I75" s="19">
        <v>0</v>
      </c>
      <c r="J75" s="19">
        <v>0</v>
      </c>
      <c r="K75" s="19">
        <v>0</v>
      </c>
      <c r="L75" s="19">
        <f>42.5+122.9</f>
        <v>165.4</v>
      </c>
      <c r="M75" s="19">
        <v>0</v>
      </c>
      <c r="N75" s="19">
        <v>0</v>
      </c>
      <c r="O75" s="19">
        <v>600</v>
      </c>
      <c r="P75" s="19">
        <v>165.4</v>
      </c>
      <c r="Q75" s="19"/>
      <c r="R75" s="44"/>
    </row>
    <row r="76" spans="1:18" ht="23.25" customHeight="1">
      <c r="A76" s="13" t="s">
        <v>282</v>
      </c>
      <c r="B76" s="43" t="s">
        <v>283</v>
      </c>
      <c r="C76" s="13" t="s">
        <v>268</v>
      </c>
      <c r="D76" s="13"/>
      <c r="E76" s="13">
        <v>0</v>
      </c>
      <c r="F76" s="13">
        <v>0</v>
      </c>
      <c r="G76" s="13">
        <v>400</v>
      </c>
      <c r="H76" s="19">
        <v>192</v>
      </c>
      <c r="I76" s="19">
        <v>0</v>
      </c>
      <c r="J76" s="19">
        <v>0</v>
      </c>
      <c r="K76" s="19">
        <v>0</v>
      </c>
      <c r="L76" s="19">
        <f>8+31.4</f>
        <v>39.4</v>
      </c>
      <c r="M76" s="19">
        <v>0</v>
      </c>
      <c r="N76" s="19">
        <v>0</v>
      </c>
      <c r="O76" s="19">
        <v>400</v>
      </c>
      <c r="P76" s="19">
        <v>39.4</v>
      </c>
      <c r="Q76" s="19"/>
      <c r="R76" s="44"/>
    </row>
    <row r="77" spans="1:18" ht="35.25" customHeight="1">
      <c r="A77" s="13" t="s">
        <v>284</v>
      </c>
      <c r="B77" s="43" t="s">
        <v>285</v>
      </c>
      <c r="C77" s="13" t="s">
        <v>268</v>
      </c>
      <c r="D77" s="13"/>
      <c r="E77" s="13">
        <v>0</v>
      </c>
      <c r="F77" s="13">
        <v>0</v>
      </c>
      <c r="G77" s="13">
        <v>700</v>
      </c>
      <c r="H77" s="19">
        <v>647</v>
      </c>
      <c r="I77" s="19">
        <v>0</v>
      </c>
      <c r="J77" s="19">
        <v>0</v>
      </c>
      <c r="K77" s="19">
        <v>0</v>
      </c>
      <c r="L77" s="19">
        <v>27.5</v>
      </c>
      <c r="M77" s="19">
        <v>0</v>
      </c>
      <c r="N77" s="19">
        <v>0</v>
      </c>
      <c r="O77" s="19">
        <v>1050</v>
      </c>
      <c r="P77" s="19">
        <v>27.5</v>
      </c>
      <c r="Q77" s="19"/>
      <c r="R77" s="44"/>
    </row>
    <row r="78" spans="1:18" ht="23.25" customHeight="1">
      <c r="A78" s="13" t="s">
        <v>286</v>
      </c>
      <c r="B78" s="43" t="s">
        <v>287</v>
      </c>
      <c r="C78" s="13" t="s">
        <v>288</v>
      </c>
      <c r="D78" s="13"/>
      <c r="E78" s="13">
        <v>0</v>
      </c>
      <c r="F78" s="13">
        <v>0</v>
      </c>
      <c r="G78" s="13">
        <v>50</v>
      </c>
      <c r="H78" s="19">
        <v>50</v>
      </c>
      <c r="I78" s="19">
        <v>0</v>
      </c>
      <c r="J78" s="19">
        <v>0</v>
      </c>
      <c r="K78" s="19">
        <v>0</v>
      </c>
      <c r="L78" s="19">
        <v>3</v>
      </c>
      <c r="M78" s="19">
        <v>0</v>
      </c>
      <c r="N78" s="19">
        <v>0</v>
      </c>
      <c r="O78" s="19">
        <v>60</v>
      </c>
      <c r="P78" s="19">
        <v>3</v>
      </c>
      <c r="Q78" s="19"/>
      <c r="R78" s="13"/>
    </row>
    <row r="79" spans="1:18" ht="24" customHeight="1">
      <c r="A79" s="59" t="s">
        <v>415</v>
      </c>
      <c r="B79" s="189"/>
      <c r="C79" s="189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</row>
    <row r="80" spans="1:18" ht="12">
      <c r="A80" s="13">
        <v>1</v>
      </c>
      <c r="B80" s="194" t="s">
        <v>294</v>
      </c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</row>
    <row r="81" spans="1:18" ht="24" customHeight="1">
      <c r="A81" s="13" t="s">
        <v>181</v>
      </c>
      <c r="B81" s="194" t="s">
        <v>295</v>
      </c>
      <c r="C81" s="201"/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 s="201"/>
      <c r="R81" s="201"/>
    </row>
    <row r="82" spans="1:18" ht="12">
      <c r="A82" s="13" t="s">
        <v>266</v>
      </c>
      <c r="B82" s="194" t="s">
        <v>296</v>
      </c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201"/>
      <c r="R82" s="201"/>
    </row>
    <row r="83" spans="1:18" ht="51" customHeight="1">
      <c r="A83" s="13" t="s">
        <v>297</v>
      </c>
      <c r="B83" s="43" t="s">
        <v>298</v>
      </c>
      <c r="C83" s="13" t="s">
        <v>299</v>
      </c>
      <c r="D83" s="13"/>
      <c r="E83" s="19">
        <v>26</v>
      </c>
      <c r="F83" s="13">
        <v>26</v>
      </c>
      <c r="G83" s="19">
        <f>G84+G86+G87+G88+G89</f>
        <v>19</v>
      </c>
      <c r="H83" s="19"/>
      <c r="I83" s="19" t="s">
        <v>300</v>
      </c>
      <c r="J83" s="19" t="s">
        <v>300</v>
      </c>
      <c r="K83" s="19" t="s">
        <v>300</v>
      </c>
      <c r="L83" s="19">
        <v>26</v>
      </c>
      <c r="M83" s="19" t="s">
        <v>300</v>
      </c>
      <c r="N83" s="19">
        <v>25</v>
      </c>
      <c r="O83" s="19">
        <v>25</v>
      </c>
      <c r="P83" s="19">
        <v>25</v>
      </c>
      <c r="Q83" s="19" t="s">
        <v>149</v>
      </c>
      <c r="R83" s="60"/>
    </row>
    <row r="84" spans="1:18" ht="13.5" customHeight="1">
      <c r="A84" s="13"/>
      <c r="B84" s="43" t="s">
        <v>301</v>
      </c>
      <c r="C84" s="13" t="s">
        <v>79</v>
      </c>
      <c r="D84" s="13"/>
      <c r="E84" s="19">
        <v>6</v>
      </c>
      <c r="F84" s="13">
        <v>6</v>
      </c>
      <c r="G84" s="19">
        <v>5</v>
      </c>
      <c r="H84" s="19" t="s">
        <v>300</v>
      </c>
      <c r="I84" s="19" t="s">
        <v>300</v>
      </c>
      <c r="J84" s="19" t="s">
        <v>300</v>
      </c>
      <c r="K84" s="19" t="s">
        <v>300</v>
      </c>
      <c r="L84" s="19">
        <v>6</v>
      </c>
      <c r="M84" s="19" t="s">
        <v>300</v>
      </c>
      <c r="N84" s="19">
        <v>6</v>
      </c>
      <c r="O84" s="19">
        <v>6</v>
      </c>
      <c r="P84" s="19">
        <v>6</v>
      </c>
      <c r="Q84" s="19" t="s">
        <v>149</v>
      </c>
      <c r="R84" s="60"/>
    </row>
    <row r="85" spans="1:18" ht="12">
      <c r="A85" s="13"/>
      <c r="B85" s="43" t="s">
        <v>302</v>
      </c>
      <c r="C85" s="13" t="s">
        <v>79</v>
      </c>
      <c r="D85" s="13"/>
      <c r="E85" s="19">
        <v>1</v>
      </c>
      <c r="F85" s="19">
        <v>1</v>
      </c>
      <c r="G85" s="19" t="s">
        <v>149</v>
      </c>
      <c r="H85" s="19" t="s">
        <v>300</v>
      </c>
      <c r="I85" s="19" t="s">
        <v>300</v>
      </c>
      <c r="J85" s="19" t="s">
        <v>300</v>
      </c>
      <c r="K85" s="19" t="s">
        <v>300</v>
      </c>
      <c r="L85" s="19">
        <v>1</v>
      </c>
      <c r="M85" s="19" t="s">
        <v>300</v>
      </c>
      <c r="N85" s="19">
        <v>1</v>
      </c>
      <c r="O85" s="19">
        <v>1</v>
      </c>
      <c r="P85" s="19">
        <v>1</v>
      </c>
      <c r="Q85" s="19" t="s">
        <v>149</v>
      </c>
      <c r="R85" s="60"/>
    </row>
    <row r="86" spans="1:18" ht="12">
      <c r="A86" s="13"/>
      <c r="B86" s="43" t="s">
        <v>303</v>
      </c>
      <c r="C86" s="13" t="s">
        <v>79</v>
      </c>
      <c r="D86" s="13"/>
      <c r="E86" s="19">
        <v>4</v>
      </c>
      <c r="F86" s="19">
        <v>4</v>
      </c>
      <c r="G86" s="19">
        <v>4</v>
      </c>
      <c r="H86" s="19" t="s">
        <v>300</v>
      </c>
      <c r="I86" s="19" t="s">
        <v>300</v>
      </c>
      <c r="J86" s="19" t="s">
        <v>300</v>
      </c>
      <c r="K86" s="19" t="s">
        <v>300</v>
      </c>
      <c r="L86" s="19">
        <v>3</v>
      </c>
      <c r="M86" s="19" t="s">
        <v>300</v>
      </c>
      <c r="N86" s="19">
        <v>3</v>
      </c>
      <c r="O86" s="19">
        <v>3</v>
      </c>
      <c r="P86" s="19">
        <v>3</v>
      </c>
      <c r="Q86" s="19" t="s">
        <v>149</v>
      </c>
      <c r="R86" s="60"/>
    </row>
    <row r="87" spans="1:18" ht="12">
      <c r="A87" s="13"/>
      <c r="B87" s="43" t="s">
        <v>304</v>
      </c>
      <c r="C87" s="13" t="s">
        <v>79</v>
      </c>
      <c r="D87" s="13"/>
      <c r="E87" s="19">
        <v>10</v>
      </c>
      <c r="F87" s="13">
        <v>10</v>
      </c>
      <c r="G87" s="19">
        <v>7</v>
      </c>
      <c r="H87" s="19" t="s">
        <v>300</v>
      </c>
      <c r="I87" s="19" t="s">
        <v>300</v>
      </c>
      <c r="J87" s="19" t="s">
        <v>300</v>
      </c>
      <c r="K87" s="19" t="s">
        <v>300</v>
      </c>
      <c r="L87" s="19">
        <v>10</v>
      </c>
      <c r="M87" s="19" t="s">
        <v>300</v>
      </c>
      <c r="N87" s="19">
        <v>10</v>
      </c>
      <c r="O87" s="19">
        <v>10</v>
      </c>
      <c r="P87" s="19">
        <v>10</v>
      </c>
      <c r="Q87" s="19" t="s">
        <v>149</v>
      </c>
      <c r="R87" s="60"/>
    </row>
    <row r="88" spans="1:18" ht="12">
      <c r="A88" s="13"/>
      <c r="B88" s="43" t="s">
        <v>305</v>
      </c>
      <c r="C88" s="13" t="s">
        <v>79</v>
      </c>
      <c r="D88" s="13"/>
      <c r="E88" s="19">
        <v>4</v>
      </c>
      <c r="F88" s="13">
        <v>4</v>
      </c>
      <c r="G88" s="19">
        <v>2</v>
      </c>
      <c r="H88" s="19" t="s">
        <v>300</v>
      </c>
      <c r="I88" s="19" t="s">
        <v>300</v>
      </c>
      <c r="J88" s="19" t="s">
        <v>300</v>
      </c>
      <c r="K88" s="19" t="s">
        <v>300</v>
      </c>
      <c r="L88" s="19">
        <v>4</v>
      </c>
      <c r="M88" s="19" t="s">
        <v>300</v>
      </c>
      <c r="N88" s="19">
        <v>4</v>
      </c>
      <c r="O88" s="19">
        <v>4</v>
      </c>
      <c r="P88" s="19">
        <v>4</v>
      </c>
      <c r="Q88" s="19" t="s">
        <v>149</v>
      </c>
      <c r="R88" s="60"/>
    </row>
    <row r="89" spans="1:18" ht="15.75" customHeight="1">
      <c r="A89" s="13"/>
      <c r="B89" s="43" t="s">
        <v>306</v>
      </c>
      <c r="C89" s="13"/>
      <c r="D89" s="13"/>
      <c r="E89" s="19">
        <v>1</v>
      </c>
      <c r="F89" s="13">
        <v>1</v>
      </c>
      <c r="G89" s="19">
        <v>1</v>
      </c>
      <c r="H89" s="19" t="s">
        <v>149</v>
      </c>
      <c r="I89" s="19" t="s">
        <v>149</v>
      </c>
      <c r="J89" s="19" t="s">
        <v>149</v>
      </c>
      <c r="K89" s="19" t="s">
        <v>149</v>
      </c>
      <c r="L89" s="19">
        <v>1</v>
      </c>
      <c r="M89" s="19" t="s">
        <v>149</v>
      </c>
      <c r="N89" s="19">
        <v>1</v>
      </c>
      <c r="O89" s="19">
        <v>1</v>
      </c>
      <c r="P89" s="19">
        <v>1</v>
      </c>
      <c r="Q89" s="19" t="s">
        <v>149</v>
      </c>
      <c r="R89" s="60"/>
    </row>
    <row r="90" spans="1:18" ht="39" customHeight="1">
      <c r="A90" s="13" t="s">
        <v>307</v>
      </c>
      <c r="B90" s="43" t="s">
        <v>308</v>
      </c>
      <c r="C90" s="13" t="s">
        <v>79</v>
      </c>
      <c r="D90" s="13"/>
      <c r="E90" s="19">
        <v>9</v>
      </c>
      <c r="F90" s="13">
        <v>9</v>
      </c>
      <c r="G90" s="19">
        <v>9</v>
      </c>
      <c r="H90" s="19" t="s">
        <v>149</v>
      </c>
      <c r="I90" s="19" t="s">
        <v>149</v>
      </c>
      <c r="J90" s="19" t="s">
        <v>149</v>
      </c>
      <c r="K90" s="19" t="s">
        <v>149</v>
      </c>
      <c r="L90" s="19">
        <v>9</v>
      </c>
      <c r="M90" s="19" t="s">
        <v>149</v>
      </c>
      <c r="N90" s="19">
        <v>9</v>
      </c>
      <c r="O90" s="19">
        <v>9</v>
      </c>
      <c r="P90" s="19">
        <v>9</v>
      </c>
      <c r="Q90" s="19" t="s">
        <v>149</v>
      </c>
      <c r="R90" s="13"/>
    </row>
    <row r="91" spans="1:18" s="202" customFormat="1" ht="12">
      <c r="A91" s="43" t="s">
        <v>231</v>
      </c>
      <c r="B91" s="194" t="s">
        <v>309</v>
      </c>
      <c r="C91" s="201"/>
      <c r="D91" s="201"/>
      <c r="E91" s="201"/>
      <c r="F91" s="201"/>
      <c r="G91" s="201"/>
      <c r="H91" s="201"/>
      <c r="I91" s="201"/>
      <c r="J91" s="201"/>
      <c r="K91" s="201"/>
      <c r="L91" s="201"/>
      <c r="M91" s="201"/>
      <c r="N91" s="201"/>
      <c r="O91" s="201"/>
      <c r="P91" s="201"/>
      <c r="Q91" s="201"/>
      <c r="R91" s="201"/>
    </row>
    <row r="92" spans="1:18" s="202" customFormat="1" ht="12">
      <c r="A92" s="43" t="s">
        <v>310</v>
      </c>
      <c r="B92" s="194" t="s">
        <v>311</v>
      </c>
      <c r="C92" s="201"/>
      <c r="D92" s="201"/>
      <c r="E92" s="201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  <c r="Q92" s="201"/>
      <c r="R92" s="201"/>
    </row>
    <row r="93" spans="1:18" ht="50.25" customHeight="1">
      <c r="A93" s="13" t="s">
        <v>312</v>
      </c>
      <c r="B93" s="43" t="s">
        <v>313</v>
      </c>
      <c r="C93" s="13"/>
      <c r="D93" s="13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3"/>
    </row>
    <row r="94" spans="1:18" ht="24">
      <c r="A94" s="13"/>
      <c r="B94" s="43" t="s">
        <v>314</v>
      </c>
      <c r="C94" s="13" t="s">
        <v>315</v>
      </c>
      <c r="D94" s="13"/>
      <c r="E94" s="19">
        <v>45.232</v>
      </c>
      <c r="F94" s="19">
        <v>45.232</v>
      </c>
      <c r="G94" s="19">
        <v>45.232</v>
      </c>
      <c r="H94" s="19">
        <v>45.232</v>
      </c>
      <c r="I94" s="19">
        <v>45.232</v>
      </c>
      <c r="J94" s="19">
        <v>45.232</v>
      </c>
      <c r="K94" s="19">
        <v>45.232</v>
      </c>
      <c r="L94" s="19">
        <v>45.232</v>
      </c>
      <c r="M94" s="19">
        <v>45.232</v>
      </c>
      <c r="N94" s="19">
        <v>45.232</v>
      </c>
      <c r="O94" s="19">
        <v>45.232</v>
      </c>
      <c r="P94" s="19">
        <v>45.232</v>
      </c>
      <c r="Q94" s="19" t="s">
        <v>149</v>
      </c>
      <c r="R94" s="13"/>
    </row>
    <row r="95" spans="1:18" ht="24">
      <c r="A95" s="13"/>
      <c r="B95" s="43" t="s">
        <v>316</v>
      </c>
      <c r="C95" s="13" t="s">
        <v>315</v>
      </c>
      <c r="D95" s="13"/>
      <c r="E95" s="19">
        <v>30.315</v>
      </c>
      <c r="F95" s="19">
        <v>45.232</v>
      </c>
      <c r="G95" s="19">
        <v>45.232</v>
      </c>
      <c r="H95" s="19" t="s">
        <v>300</v>
      </c>
      <c r="I95" s="19" t="s">
        <v>300</v>
      </c>
      <c r="J95" s="19">
        <v>45.232</v>
      </c>
      <c r="K95" s="19">
        <v>45.232</v>
      </c>
      <c r="L95" s="19">
        <v>45.232</v>
      </c>
      <c r="M95" s="19">
        <v>45.232</v>
      </c>
      <c r="N95" s="19">
        <v>45.232</v>
      </c>
      <c r="O95" s="19">
        <v>45.232</v>
      </c>
      <c r="P95" s="19">
        <v>45.232</v>
      </c>
      <c r="Q95" s="19" t="s">
        <v>149</v>
      </c>
      <c r="R95" s="13"/>
    </row>
    <row r="96" spans="1:255" s="202" customFormat="1" ht="15">
      <c r="A96" s="43" t="s">
        <v>317</v>
      </c>
      <c r="B96" s="194" t="s">
        <v>318</v>
      </c>
      <c r="C96" s="201"/>
      <c r="D96" s="201"/>
      <c r="E96" s="201"/>
      <c r="F96" s="201"/>
      <c r="G96" s="201"/>
      <c r="H96" s="201"/>
      <c r="I96" s="201"/>
      <c r="J96" s="201"/>
      <c r="K96" s="201"/>
      <c r="L96" s="201"/>
      <c r="M96" s="201"/>
      <c r="N96" s="201"/>
      <c r="O96" s="201"/>
      <c r="P96" s="201"/>
      <c r="Q96" s="201"/>
      <c r="R96" s="201"/>
      <c r="S96" s="215"/>
      <c r="T96" s="215"/>
      <c r="U96" s="215"/>
      <c r="V96" s="215"/>
      <c r="W96" s="215"/>
      <c r="X96" s="215"/>
      <c r="Y96" s="215"/>
      <c r="Z96" s="215"/>
      <c r="AA96" s="215"/>
      <c r="AB96" s="215"/>
      <c r="AC96" s="215"/>
      <c r="AD96" s="215"/>
      <c r="AE96" s="215"/>
      <c r="AF96" s="215"/>
      <c r="AG96" s="215"/>
      <c r="AH96" s="215"/>
      <c r="AI96" s="215"/>
      <c r="AJ96" s="215"/>
      <c r="AK96" s="215"/>
      <c r="AL96" s="215"/>
      <c r="AM96" s="215"/>
      <c r="AN96" s="215"/>
      <c r="AO96" s="215"/>
      <c r="AP96" s="215"/>
      <c r="AQ96" s="215"/>
      <c r="AR96" s="215"/>
      <c r="AS96" s="215"/>
      <c r="AT96" s="215"/>
      <c r="AU96" s="215"/>
      <c r="AV96" s="215"/>
      <c r="AW96" s="215"/>
      <c r="AX96" s="215"/>
      <c r="AY96" s="215"/>
      <c r="AZ96" s="215"/>
      <c r="BA96" s="215"/>
      <c r="BB96" s="215"/>
      <c r="BC96" s="215"/>
      <c r="BD96" s="215"/>
      <c r="BE96" s="215"/>
      <c r="BF96" s="215"/>
      <c r="BG96" s="215"/>
      <c r="BH96" s="215"/>
      <c r="BI96" s="215"/>
      <c r="BJ96" s="215"/>
      <c r="BK96" s="215"/>
      <c r="BL96" s="215"/>
      <c r="BM96" s="215"/>
      <c r="BN96" s="215"/>
      <c r="BO96" s="215"/>
      <c r="BP96" s="215"/>
      <c r="BQ96" s="215"/>
      <c r="BR96" s="215"/>
      <c r="BS96" s="215"/>
      <c r="BT96" s="215"/>
      <c r="BU96" s="215"/>
      <c r="BV96" s="215"/>
      <c r="BW96" s="215"/>
      <c r="BX96" s="215"/>
      <c r="BY96" s="215"/>
      <c r="BZ96" s="215"/>
      <c r="CA96" s="215"/>
      <c r="CB96" s="215"/>
      <c r="CC96" s="215"/>
      <c r="CD96" s="215"/>
      <c r="CE96" s="215"/>
      <c r="CF96" s="215"/>
      <c r="CG96" s="215"/>
      <c r="CH96" s="215"/>
      <c r="CI96" s="215"/>
      <c r="CJ96" s="215"/>
      <c r="CK96" s="215"/>
      <c r="CL96" s="215"/>
      <c r="CM96" s="215"/>
      <c r="CN96" s="215"/>
      <c r="CO96" s="215"/>
      <c r="CP96" s="215"/>
      <c r="CQ96" s="215"/>
      <c r="CR96" s="215"/>
      <c r="CS96" s="215"/>
      <c r="CT96" s="215"/>
      <c r="CU96" s="215"/>
      <c r="CV96" s="215"/>
      <c r="CW96" s="215"/>
      <c r="CX96" s="215"/>
      <c r="CY96" s="215"/>
      <c r="CZ96" s="215"/>
      <c r="DA96" s="215"/>
      <c r="DB96" s="215"/>
      <c r="DC96" s="215"/>
      <c r="DD96" s="215"/>
      <c r="DE96" s="215"/>
      <c r="DF96" s="215"/>
      <c r="DG96" s="215"/>
      <c r="DH96" s="215"/>
      <c r="DI96" s="215"/>
      <c r="DJ96" s="215"/>
      <c r="DK96" s="215"/>
      <c r="DL96" s="215"/>
      <c r="DM96" s="215"/>
      <c r="DN96" s="215"/>
      <c r="DO96" s="215"/>
      <c r="DP96" s="215"/>
      <c r="DQ96" s="215"/>
      <c r="DR96" s="215"/>
      <c r="DS96" s="215"/>
      <c r="DT96" s="215"/>
      <c r="DU96" s="215"/>
      <c r="DV96" s="215"/>
      <c r="DW96" s="215"/>
      <c r="DX96" s="215"/>
      <c r="DY96" s="215"/>
      <c r="DZ96" s="215"/>
      <c r="EA96" s="215"/>
      <c r="EB96" s="215"/>
      <c r="EC96" s="215"/>
      <c r="ED96" s="215"/>
      <c r="EE96" s="215"/>
      <c r="EF96" s="215"/>
      <c r="EG96" s="215"/>
      <c r="EH96" s="215"/>
      <c r="EI96" s="215"/>
      <c r="EJ96" s="215"/>
      <c r="EK96" s="215"/>
      <c r="EL96" s="215"/>
      <c r="EM96" s="215"/>
      <c r="EN96" s="215"/>
      <c r="EO96" s="215"/>
      <c r="EP96" s="215"/>
      <c r="EQ96" s="215"/>
      <c r="ER96" s="215"/>
      <c r="ES96" s="215"/>
      <c r="ET96" s="215"/>
      <c r="EU96" s="215"/>
      <c r="EV96" s="215"/>
      <c r="EW96" s="215"/>
      <c r="EX96" s="215"/>
      <c r="EY96" s="215"/>
      <c r="EZ96" s="215"/>
      <c r="FA96" s="215"/>
      <c r="FB96" s="215"/>
      <c r="FC96" s="215"/>
      <c r="FD96" s="215"/>
      <c r="FE96" s="215"/>
      <c r="FF96" s="215"/>
      <c r="FG96" s="215"/>
      <c r="FH96" s="215"/>
      <c r="FI96" s="215"/>
      <c r="FJ96" s="215"/>
      <c r="FK96" s="215"/>
      <c r="FL96" s="215"/>
      <c r="FM96" s="215"/>
      <c r="FN96" s="215"/>
      <c r="FO96" s="215"/>
      <c r="FP96" s="215"/>
      <c r="FQ96" s="215"/>
      <c r="FR96" s="215"/>
      <c r="FS96" s="215"/>
      <c r="FT96" s="215"/>
      <c r="FU96" s="215"/>
      <c r="FV96" s="215"/>
      <c r="FW96" s="215"/>
      <c r="FX96" s="215"/>
      <c r="FY96" s="215"/>
      <c r="FZ96" s="215"/>
      <c r="GA96" s="215"/>
      <c r="GB96" s="215"/>
      <c r="GC96" s="215"/>
      <c r="GD96" s="215"/>
      <c r="GE96" s="215"/>
      <c r="GF96" s="215"/>
      <c r="GG96" s="215"/>
      <c r="GH96" s="215"/>
      <c r="GI96" s="215"/>
      <c r="GJ96" s="215"/>
      <c r="GK96" s="215"/>
      <c r="GL96" s="215"/>
      <c r="GM96" s="215"/>
      <c r="GN96" s="215"/>
      <c r="GO96" s="215"/>
      <c r="GP96" s="215"/>
      <c r="GQ96" s="215"/>
      <c r="GR96" s="215"/>
      <c r="GS96" s="215"/>
      <c r="GT96" s="215"/>
      <c r="GU96" s="215"/>
      <c r="GV96" s="215"/>
      <c r="GW96" s="215"/>
      <c r="GX96" s="215"/>
      <c r="GY96" s="215"/>
      <c r="GZ96" s="215"/>
      <c r="HA96" s="215"/>
      <c r="HB96" s="215"/>
      <c r="HC96" s="215"/>
      <c r="HD96" s="215"/>
      <c r="HE96" s="215"/>
      <c r="HF96" s="215"/>
      <c r="HG96" s="215"/>
      <c r="HH96" s="215"/>
      <c r="HI96" s="215"/>
      <c r="HJ96" s="215"/>
      <c r="HK96" s="215"/>
      <c r="HL96" s="215"/>
      <c r="HM96" s="215"/>
      <c r="HN96" s="215"/>
      <c r="HO96" s="215"/>
      <c r="HP96" s="215"/>
      <c r="HQ96" s="215"/>
      <c r="HR96" s="215"/>
      <c r="HS96" s="215"/>
      <c r="HT96" s="215"/>
      <c r="HU96" s="215"/>
      <c r="HV96" s="215"/>
      <c r="HW96" s="215"/>
      <c r="HX96" s="215"/>
      <c r="HY96" s="215"/>
      <c r="HZ96" s="215"/>
      <c r="IA96" s="215"/>
      <c r="IB96" s="215"/>
      <c r="IC96" s="215"/>
      <c r="ID96" s="215"/>
      <c r="IE96" s="215"/>
      <c r="IF96" s="215"/>
      <c r="IG96" s="215"/>
      <c r="IH96" s="215"/>
      <c r="II96" s="215"/>
      <c r="IJ96" s="215"/>
      <c r="IK96" s="215"/>
      <c r="IL96" s="215"/>
      <c r="IM96" s="215"/>
      <c r="IN96" s="215"/>
      <c r="IO96" s="215"/>
      <c r="IP96" s="215"/>
      <c r="IQ96" s="215"/>
      <c r="IR96" s="215"/>
      <c r="IS96" s="215"/>
      <c r="IT96" s="215"/>
      <c r="IU96" s="215"/>
    </row>
    <row r="97" spans="1:18" s="202" customFormat="1" ht="12" customHeight="1">
      <c r="A97" s="43" t="s">
        <v>319</v>
      </c>
      <c r="B97" s="194" t="s">
        <v>320</v>
      </c>
      <c r="C97" s="201"/>
      <c r="D97" s="201"/>
      <c r="E97" s="201"/>
      <c r="F97" s="201"/>
      <c r="G97" s="201"/>
      <c r="H97" s="201"/>
      <c r="I97" s="201"/>
      <c r="J97" s="201"/>
      <c r="K97" s="201"/>
      <c r="L97" s="201"/>
      <c r="M97" s="201"/>
      <c r="N97" s="201"/>
      <c r="O97" s="201"/>
      <c r="P97" s="201"/>
      <c r="Q97" s="201"/>
      <c r="R97" s="201"/>
    </row>
    <row r="98" spans="1:18" s="3" customFormat="1" ht="59.25" customHeight="1">
      <c r="A98" s="13" t="s">
        <v>321</v>
      </c>
      <c r="B98" s="43" t="s">
        <v>324</v>
      </c>
      <c r="C98" s="13" t="s">
        <v>79</v>
      </c>
      <c r="D98" s="13"/>
      <c r="E98" s="20">
        <v>0</v>
      </c>
      <c r="F98" s="20">
        <v>2</v>
      </c>
      <c r="G98" s="20">
        <v>2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186">
        <v>0</v>
      </c>
      <c r="Q98" s="19" t="s">
        <v>149</v>
      </c>
      <c r="R98" s="13"/>
    </row>
    <row r="99" spans="1:18" s="3" customFormat="1" ht="41.25" customHeight="1">
      <c r="A99" s="13" t="s">
        <v>322</v>
      </c>
      <c r="B99" s="43" t="s">
        <v>323</v>
      </c>
      <c r="C99" s="13" t="s">
        <v>79</v>
      </c>
      <c r="D99" s="13"/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1</v>
      </c>
      <c r="O99" s="20">
        <v>0</v>
      </c>
      <c r="P99" s="20">
        <v>0</v>
      </c>
      <c r="Q99" s="19" t="s">
        <v>149</v>
      </c>
      <c r="R99" s="13"/>
    </row>
    <row r="100" spans="1:18" s="10" customFormat="1" ht="16.5" customHeight="1">
      <c r="A100" s="43" t="s">
        <v>325</v>
      </c>
      <c r="B100" s="194" t="s">
        <v>326</v>
      </c>
      <c r="C100" s="2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201"/>
      <c r="O100" s="201"/>
      <c r="P100" s="201"/>
      <c r="Q100" s="201"/>
      <c r="R100" s="201"/>
    </row>
    <row r="101" spans="1:18" s="10" customFormat="1" ht="12.75" customHeight="1">
      <c r="A101" s="43" t="s">
        <v>327</v>
      </c>
      <c r="B101" s="194" t="s">
        <v>328</v>
      </c>
      <c r="C101" s="201"/>
      <c r="D101" s="201"/>
      <c r="E101" s="201"/>
      <c r="F101" s="201"/>
      <c r="G101" s="201"/>
      <c r="H101" s="201"/>
      <c r="I101" s="201"/>
      <c r="J101" s="201"/>
      <c r="K101" s="201"/>
      <c r="L101" s="201"/>
      <c r="M101" s="201"/>
      <c r="N101" s="201"/>
      <c r="O101" s="201"/>
      <c r="P101" s="201"/>
      <c r="Q101" s="201"/>
      <c r="R101" s="201"/>
    </row>
    <row r="102" spans="1:18" ht="24" customHeight="1">
      <c r="A102" s="13" t="s">
        <v>329</v>
      </c>
      <c r="B102" s="43" t="s">
        <v>330</v>
      </c>
      <c r="C102" s="13" t="s">
        <v>79</v>
      </c>
      <c r="D102" s="13"/>
      <c r="E102" s="20">
        <v>0</v>
      </c>
      <c r="F102" s="20">
        <v>14</v>
      </c>
      <c r="G102" s="20">
        <v>9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5</v>
      </c>
      <c r="O102" s="20">
        <v>0</v>
      </c>
      <c r="P102" s="20" t="s">
        <v>149</v>
      </c>
      <c r="Q102" s="19"/>
      <c r="R102" s="13"/>
    </row>
    <row r="103" spans="1:18" s="28" customFormat="1" ht="21.75" customHeight="1">
      <c r="A103" s="90" t="s">
        <v>414</v>
      </c>
      <c r="B103" s="190"/>
      <c r="C103" s="190"/>
      <c r="D103" s="190"/>
      <c r="E103" s="190"/>
      <c r="F103" s="190"/>
      <c r="G103" s="190"/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</row>
    <row r="104" spans="1:18" s="216" customFormat="1" ht="12">
      <c r="A104" s="99">
        <v>1</v>
      </c>
      <c r="B104" s="98" t="s">
        <v>416</v>
      </c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</row>
    <row r="105" spans="1:18" s="216" customFormat="1" ht="13.5" customHeight="1">
      <c r="A105" s="99" t="s">
        <v>181</v>
      </c>
      <c r="B105" s="98" t="s">
        <v>417</v>
      </c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</row>
    <row r="106" spans="1:18" s="216" customFormat="1" ht="12">
      <c r="A106" s="99" t="s">
        <v>266</v>
      </c>
      <c r="B106" s="98" t="s">
        <v>418</v>
      </c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</row>
    <row r="107" spans="1:18" s="28" customFormat="1" ht="48.75" customHeight="1">
      <c r="A107" s="19" t="s">
        <v>297</v>
      </c>
      <c r="B107" s="99" t="s">
        <v>419</v>
      </c>
      <c r="C107" s="19" t="s">
        <v>299</v>
      </c>
      <c r="D107" s="19"/>
      <c r="E107" s="19">
        <v>1</v>
      </c>
      <c r="F107" s="19">
        <v>1</v>
      </c>
      <c r="G107" s="19">
        <v>1</v>
      </c>
      <c r="H107" s="19">
        <v>1</v>
      </c>
      <c r="I107" s="19">
        <v>1</v>
      </c>
      <c r="J107" s="19">
        <v>1</v>
      </c>
      <c r="K107" s="19">
        <v>1</v>
      </c>
      <c r="L107" s="19">
        <v>1</v>
      </c>
      <c r="M107" s="19">
        <v>1</v>
      </c>
      <c r="N107" s="19">
        <v>1</v>
      </c>
      <c r="O107" s="19">
        <v>1</v>
      </c>
      <c r="P107" s="19">
        <v>1</v>
      </c>
      <c r="Q107" s="19">
        <v>1</v>
      </c>
      <c r="R107" s="19"/>
    </row>
    <row r="108" spans="1:18" s="28" customFormat="1" ht="30.75" customHeight="1">
      <c r="A108" s="19" t="s">
        <v>307</v>
      </c>
      <c r="B108" s="99" t="s">
        <v>420</v>
      </c>
      <c r="C108" s="19" t="s">
        <v>79</v>
      </c>
      <c r="D108" s="19"/>
      <c r="E108" s="19">
        <v>1313</v>
      </c>
      <c r="F108" s="19">
        <v>1480</v>
      </c>
      <c r="G108" s="19">
        <v>1842</v>
      </c>
      <c r="H108" s="19">
        <v>414</v>
      </c>
      <c r="I108" s="19">
        <v>436</v>
      </c>
      <c r="J108" s="19">
        <v>816</v>
      </c>
      <c r="K108" s="19">
        <v>753</v>
      </c>
      <c r="L108" s="19">
        <v>1156</v>
      </c>
      <c r="M108" s="19">
        <f>K108+213</f>
        <v>966</v>
      </c>
      <c r="N108" s="19">
        <v>1520</v>
      </c>
      <c r="O108" s="19">
        <v>1520</v>
      </c>
      <c r="P108" s="19">
        <v>1520</v>
      </c>
      <c r="Q108" s="19">
        <v>1712</v>
      </c>
      <c r="R108" s="19"/>
    </row>
    <row r="109" spans="1:18" s="216" customFormat="1" ht="12">
      <c r="A109" s="99" t="s">
        <v>231</v>
      </c>
      <c r="B109" s="98" t="s">
        <v>421</v>
      </c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</row>
    <row r="110" spans="1:18" s="216" customFormat="1" ht="12">
      <c r="A110" s="99" t="s">
        <v>310</v>
      </c>
      <c r="B110" s="98" t="s">
        <v>422</v>
      </c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</row>
    <row r="111" spans="1:18" s="28" customFormat="1" ht="36" customHeight="1">
      <c r="A111" s="19" t="s">
        <v>312</v>
      </c>
      <c r="B111" s="99" t="s">
        <v>423</v>
      </c>
      <c r="C111" s="19" t="s">
        <v>79</v>
      </c>
      <c r="D111" s="19"/>
      <c r="E111" s="19">
        <v>8</v>
      </c>
      <c r="F111" s="19" t="s">
        <v>149</v>
      </c>
      <c r="G111" s="19" t="s">
        <v>149</v>
      </c>
      <c r="H111" s="19" t="s">
        <v>300</v>
      </c>
      <c r="I111" s="19" t="s">
        <v>300</v>
      </c>
      <c r="J111" s="19" t="s">
        <v>300</v>
      </c>
      <c r="K111" s="19" t="s">
        <v>300</v>
      </c>
      <c r="L111" s="19" t="s">
        <v>300</v>
      </c>
      <c r="M111" s="19" t="s">
        <v>149</v>
      </c>
      <c r="N111" s="19" t="s">
        <v>149</v>
      </c>
      <c r="O111" s="19" t="s">
        <v>149</v>
      </c>
      <c r="P111" s="19" t="s">
        <v>300</v>
      </c>
      <c r="Q111" s="19" t="s">
        <v>220</v>
      </c>
      <c r="R111" s="19"/>
    </row>
    <row r="112" spans="1:18" s="216" customFormat="1" ht="12">
      <c r="A112" s="99" t="s">
        <v>317</v>
      </c>
      <c r="B112" s="98" t="s">
        <v>424</v>
      </c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</row>
    <row r="113" spans="1:18" s="216" customFormat="1" ht="12">
      <c r="A113" s="99" t="s">
        <v>319</v>
      </c>
      <c r="B113" s="98" t="s">
        <v>425</v>
      </c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</row>
    <row r="114" spans="1:18" s="28" customFormat="1" ht="38.25" customHeight="1">
      <c r="A114" s="19" t="s">
        <v>321</v>
      </c>
      <c r="B114" s="99" t="s">
        <v>426</v>
      </c>
      <c r="C114" s="19" t="s">
        <v>79</v>
      </c>
      <c r="D114" s="19"/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 t="s">
        <v>149</v>
      </c>
      <c r="O114" s="19" t="s">
        <v>149</v>
      </c>
      <c r="P114" s="19" t="s">
        <v>300</v>
      </c>
      <c r="Q114" s="19" t="s">
        <v>220</v>
      </c>
      <c r="R114" s="19"/>
    </row>
    <row r="115" spans="1:18" s="28" customFormat="1" ht="34.5" customHeight="1">
      <c r="A115" s="19" t="s">
        <v>322</v>
      </c>
      <c r="B115" s="99" t="s">
        <v>427</v>
      </c>
      <c r="C115" s="19" t="s">
        <v>79</v>
      </c>
      <c r="D115" s="19"/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 t="s">
        <v>149</v>
      </c>
      <c r="O115" s="19" t="s">
        <v>149</v>
      </c>
      <c r="P115" s="19" t="s">
        <v>300</v>
      </c>
      <c r="Q115" s="19"/>
      <c r="R115" s="19"/>
    </row>
    <row r="116" spans="1:18" s="216" customFormat="1" ht="12">
      <c r="A116" s="99" t="s">
        <v>325</v>
      </c>
      <c r="B116" s="94" t="s">
        <v>428</v>
      </c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</row>
    <row r="117" spans="1:18" s="216" customFormat="1" ht="12" customHeight="1">
      <c r="A117" s="217" t="s">
        <v>327</v>
      </c>
      <c r="B117" s="198" t="s">
        <v>429</v>
      </c>
      <c r="C117" s="198"/>
      <c r="D117" s="198"/>
      <c r="E117" s="198"/>
      <c r="F117" s="198"/>
      <c r="G117" s="198"/>
      <c r="H117" s="198"/>
      <c r="I117" s="198"/>
      <c r="J117" s="198"/>
      <c r="K117" s="198"/>
      <c r="L117" s="198"/>
      <c r="M117" s="198"/>
      <c r="N117" s="198"/>
      <c r="O117" s="198"/>
      <c r="P117" s="198"/>
      <c r="Q117" s="198"/>
      <c r="R117" s="198"/>
    </row>
    <row r="118" spans="1:18" s="28" customFormat="1" ht="63" customHeight="1">
      <c r="A118" s="19" t="s">
        <v>329</v>
      </c>
      <c r="B118" s="197" t="s">
        <v>430</v>
      </c>
      <c r="C118" s="51" t="s">
        <v>78</v>
      </c>
      <c r="D118" s="51"/>
      <c r="E118" s="51" t="s">
        <v>431</v>
      </c>
      <c r="F118" s="51" t="s">
        <v>431</v>
      </c>
      <c r="G118" s="51" t="s">
        <v>431</v>
      </c>
      <c r="H118" s="51" t="s">
        <v>431</v>
      </c>
      <c r="I118" s="51" t="s">
        <v>431</v>
      </c>
      <c r="J118" s="19">
        <v>0</v>
      </c>
      <c r="K118" s="19">
        <v>0</v>
      </c>
      <c r="L118" s="19">
        <v>0</v>
      </c>
      <c r="M118" s="19">
        <v>0</v>
      </c>
      <c r="N118" s="19" t="s">
        <v>149</v>
      </c>
      <c r="O118" s="19" t="s">
        <v>149</v>
      </c>
      <c r="P118" s="19" t="s">
        <v>300</v>
      </c>
      <c r="Q118" s="19"/>
      <c r="R118" s="19"/>
    </row>
    <row r="119" spans="1:18" s="216" customFormat="1" ht="12" customHeight="1">
      <c r="A119" s="217" t="s">
        <v>432</v>
      </c>
      <c r="B119" s="199" t="s">
        <v>433</v>
      </c>
      <c r="C119" s="199"/>
      <c r="D119" s="199"/>
      <c r="E119" s="199"/>
      <c r="F119" s="199"/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</row>
    <row r="120" spans="1:18" s="216" customFormat="1" ht="12" customHeight="1">
      <c r="A120" s="217" t="s">
        <v>434</v>
      </c>
      <c r="B120" s="199" t="s">
        <v>435</v>
      </c>
      <c r="C120" s="199"/>
      <c r="D120" s="199"/>
      <c r="E120" s="199"/>
      <c r="F120" s="199"/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</row>
    <row r="121" spans="1:18" s="28" customFormat="1" ht="33" customHeight="1">
      <c r="A121" s="191" t="s">
        <v>436</v>
      </c>
      <c r="B121" s="197" t="s">
        <v>437</v>
      </c>
      <c r="C121" s="51" t="s">
        <v>78</v>
      </c>
      <c r="D121" s="51"/>
      <c r="E121" s="51" t="s">
        <v>438</v>
      </c>
      <c r="F121" s="51" t="s">
        <v>431</v>
      </c>
      <c r="G121" s="51" t="s">
        <v>431</v>
      </c>
      <c r="H121" s="51" t="s">
        <v>431</v>
      </c>
      <c r="I121" s="51" t="s">
        <v>431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/>
      <c r="R121" s="19"/>
    </row>
    <row r="122" spans="1:18" s="28" customFormat="1" ht="18" customHeight="1">
      <c r="A122" s="191"/>
      <c r="B122" s="197" t="s">
        <v>439</v>
      </c>
      <c r="C122" s="51" t="s">
        <v>78</v>
      </c>
      <c r="D122" s="51"/>
      <c r="E122" s="51" t="s">
        <v>438</v>
      </c>
      <c r="F122" s="51" t="s">
        <v>431</v>
      </c>
      <c r="G122" s="51" t="s">
        <v>431</v>
      </c>
      <c r="H122" s="51" t="s">
        <v>431</v>
      </c>
      <c r="I122" s="51" t="s">
        <v>431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/>
      <c r="R122" s="19"/>
    </row>
    <row r="123" spans="1:18" s="28" customFormat="1" ht="21" customHeight="1">
      <c r="A123" s="191"/>
      <c r="B123" s="197" t="s">
        <v>440</v>
      </c>
      <c r="C123" s="51" t="s">
        <v>78</v>
      </c>
      <c r="D123" s="51"/>
      <c r="E123" s="51" t="s">
        <v>438</v>
      </c>
      <c r="F123" s="51" t="s">
        <v>431</v>
      </c>
      <c r="G123" s="51" t="s">
        <v>431</v>
      </c>
      <c r="H123" s="51" t="s">
        <v>431</v>
      </c>
      <c r="I123" s="51" t="s">
        <v>431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/>
      <c r="R123" s="19"/>
    </row>
    <row r="124" spans="1:18" s="28" customFormat="1" ht="45.75" customHeight="1">
      <c r="A124" s="191" t="s">
        <v>441</v>
      </c>
      <c r="B124" s="197" t="s">
        <v>442</v>
      </c>
      <c r="C124" s="51" t="s">
        <v>79</v>
      </c>
      <c r="D124" s="51"/>
      <c r="E124" s="51" t="s">
        <v>431</v>
      </c>
      <c r="F124" s="51" t="s">
        <v>443</v>
      </c>
      <c r="G124" s="51" t="s">
        <v>443</v>
      </c>
      <c r="H124" s="51" t="s">
        <v>431</v>
      </c>
      <c r="I124" s="51" t="s">
        <v>431</v>
      </c>
      <c r="J124" s="19">
        <v>0</v>
      </c>
      <c r="K124" s="19">
        <v>0</v>
      </c>
      <c r="L124" s="19">
        <v>8</v>
      </c>
      <c r="M124" s="19">
        <v>0</v>
      </c>
      <c r="N124" s="19">
        <v>8</v>
      </c>
      <c r="O124" s="19">
        <v>0</v>
      </c>
      <c r="P124" s="19">
        <v>0</v>
      </c>
      <c r="Q124" s="19"/>
      <c r="R124" s="19"/>
    </row>
    <row r="125" spans="1:18" s="28" customFormat="1" ht="44.25" customHeight="1">
      <c r="A125" s="191" t="s">
        <v>444</v>
      </c>
      <c r="B125" s="197" t="s">
        <v>445</v>
      </c>
      <c r="C125" s="51" t="s">
        <v>79</v>
      </c>
      <c r="D125" s="51"/>
      <c r="E125" s="51" t="s">
        <v>431</v>
      </c>
      <c r="F125" s="51" t="s">
        <v>446</v>
      </c>
      <c r="G125" s="51" t="s">
        <v>446</v>
      </c>
      <c r="H125" s="51" t="s">
        <v>431</v>
      </c>
      <c r="I125" s="51" t="s">
        <v>431</v>
      </c>
      <c r="J125" s="51" t="s">
        <v>431</v>
      </c>
      <c r="K125" s="51" t="s">
        <v>431</v>
      </c>
      <c r="L125" s="51" t="s">
        <v>431</v>
      </c>
      <c r="M125" s="51" t="s">
        <v>431</v>
      </c>
      <c r="N125" s="19">
        <v>0</v>
      </c>
      <c r="O125" s="19">
        <v>0</v>
      </c>
      <c r="P125" s="19">
        <v>0</v>
      </c>
      <c r="Q125" s="19"/>
      <c r="R125" s="19"/>
    </row>
    <row r="126" spans="1:18" s="216" customFormat="1" ht="19.5" customHeight="1">
      <c r="A126" s="217" t="s">
        <v>447</v>
      </c>
      <c r="B126" s="199" t="s">
        <v>448</v>
      </c>
      <c r="C126" s="199"/>
      <c r="D126" s="199"/>
      <c r="E126" s="199"/>
      <c r="F126" s="199"/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199"/>
      <c r="R126" s="199"/>
    </row>
    <row r="127" spans="1:18" s="216" customFormat="1" ht="19.5" customHeight="1">
      <c r="A127" s="217" t="s">
        <v>449</v>
      </c>
      <c r="B127" s="199" t="s">
        <v>450</v>
      </c>
      <c r="C127" s="199"/>
      <c r="D127" s="199"/>
      <c r="E127" s="199"/>
      <c r="F127" s="199"/>
      <c r="G127" s="199"/>
      <c r="H127" s="199"/>
      <c r="I127" s="199"/>
      <c r="J127" s="199"/>
      <c r="K127" s="199"/>
      <c r="L127" s="199"/>
      <c r="M127" s="199"/>
      <c r="N127" s="199"/>
      <c r="O127" s="199"/>
      <c r="P127" s="199"/>
      <c r="Q127" s="199"/>
      <c r="R127" s="199"/>
    </row>
    <row r="128" spans="1:18" s="28" customFormat="1" ht="66.75" customHeight="1">
      <c r="A128" s="191" t="s">
        <v>451</v>
      </c>
      <c r="B128" s="197" t="s">
        <v>452</v>
      </c>
      <c r="C128" s="51" t="s">
        <v>78</v>
      </c>
      <c r="D128" s="51"/>
      <c r="E128" s="51" t="s">
        <v>453</v>
      </c>
      <c r="F128" s="51" t="s">
        <v>438</v>
      </c>
      <c r="G128" s="51" t="s">
        <v>431</v>
      </c>
      <c r="H128" s="51" t="s">
        <v>431</v>
      </c>
      <c r="I128" s="51" t="s">
        <v>431</v>
      </c>
      <c r="J128" s="19">
        <v>0</v>
      </c>
      <c r="K128" s="19">
        <v>0</v>
      </c>
      <c r="L128" s="19">
        <v>0</v>
      </c>
      <c r="M128" s="19">
        <v>0</v>
      </c>
      <c r="N128" s="19">
        <v>100</v>
      </c>
      <c r="O128" s="19">
        <v>100</v>
      </c>
      <c r="P128" s="19">
        <v>0</v>
      </c>
      <c r="Q128" s="19"/>
      <c r="R128" s="19"/>
    </row>
    <row r="129" spans="1:18" s="216" customFormat="1" ht="24" customHeight="1">
      <c r="A129" s="217" t="s">
        <v>454</v>
      </c>
      <c r="B129" s="199" t="s">
        <v>455</v>
      </c>
      <c r="C129" s="199"/>
      <c r="D129" s="199"/>
      <c r="E129" s="199"/>
      <c r="F129" s="199"/>
      <c r="G129" s="199"/>
      <c r="H129" s="199"/>
      <c r="I129" s="199"/>
      <c r="J129" s="199"/>
      <c r="K129" s="199"/>
      <c r="L129" s="199"/>
      <c r="M129" s="199"/>
      <c r="N129" s="199"/>
      <c r="O129" s="199"/>
      <c r="P129" s="199"/>
      <c r="Q129" s="199"/>
      <c r="R129" s="199"/>
    </row>
    <row r="130" spans="1:18" s="216" customFormat="1" ht="14.25" customHeight="1">
      <c r="A130" s="217" t="s">
        <v>456</v>
      </c>
      <c r="B130" s="199" t="s">
        <v>457</v>
      </c>
      <c r="C130" s="199"/>
      <c r="D130" s="199"/>
      <c r="E130" s="199"/>
      <c r="F130" s="199"/>
      <c r="G130" s="199"/>
      <c r="H130" s="199"/>
      <c r="I130" s="199"/>
      <c r="J130" s="199"/>
      <c r="K130" s="199"/>
      <c r="L130" s="199"/>
      <c r="M130" s="199"/>
      <c r="N130" s="199"/>
      <c r="O130" s="199"/>
      <c r="P130" s="199"/>
      <c r="Q130" s="199"/>
      <c r="R130" s="199"/>
    </row>
    <row r="131" spans="1:18" s="28" customFormat="1" ht="32.25" customHeight="1">
      <c r="A131" s="191" t="s">
        <v>458</v>
      </c>
      <c r="B131" s="197" t="s">
        <v>459</v>
      </c>
      <c r="C131" s="51" t="s">
        <v>79</v>
      </c>
      <c r="D131" s="51"/>
      <c r="E131" s="51" t="s">
        <v>431</v>
      </c>
      <c r="F131" s="51" t="s">
        <v>460</v>
      </c>
      <c r="G131" s="51" t="s">
        <v>460</v>
      </c>
      <c r="H131" s="51" t="s">
        <v>431</v>
      </c>
      <c r="I131" s="51" t="s">
        <v>431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f>-J438</f>
        <v>0</v>
      </c>
      <c r="Q131" s="19"/>
      <c r="R131" s="19"/>
    </row>
    <row r="132" spans="1:18" s="216" customFormat="1" ht="13.5" customHeight="1">
      <c r="A132" s="217" t="s">
        <v>461</v>
      </c>
      <c r="B132" s="199" t="s">
        <v>462</v>
      </c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</row>
    <row r="133" spans="1:18" s="216" customFormat="1" ht="13.5" customHeight="1">
      <c r="A133" s="217" t="s">
        <v>463</v>
      </c>
      <c r="B133" s="199" t="s">
        <v>464</v>
      </c>
      <c r="C133" s="199"/>
      <c r="D133" s="199"/>
      <c r="E133" s="199"/>
      <c r="F133" s="199"/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  <c r="Q133" s="199"/>
      <c r="R133" s="199"/>
    </row>
    <row r="134" spans="1:18" s="28" customFormat="1" ht="28.5" customHeight="1">
      <c r="A134" s="191" t="s">
        <v>465</v>
      </c>
      <c r="B134" s="197" t="s">
        <v>466</v>
      </c>
      <c r="C134" s="51" t="s">
        <v>79</v>
      </c>
      <c r="D134" s="51"/>
      <c r="E134" s="51" t="s">
        <v>431</v>
      </c>
      <c r="F134" s="51" t="s">
        <v>431</v>
      </c>
      <c r="G134" s="51" t="s">
        <v>431</v>
      </c>
      <c r="H134" s="51" t="s">
        <v>431</v>
      </c>
      <c r="I134" s="51" t="s">
        <v>431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19">
        <v>0</v>
      </c>
      <c r="P134" s="19">
        <v>0</v>
      </c>
      <c r="Q134" s="19"/>
      <c r="R134" s="19"/>
    </row>
    <row r="135" spans="1:18" s="28" customFormat="1" ht="51" customHeight="1">
      <c r="A135" s="191" t="s">
        <v>467</v>
      </c>
      <c r="B135" s="197" t="s">
        <v>468</v>
      </c>
      <c r="C135" s="51" t="s">
        <v>79</v>
      </c>
      <c r="D135" s="51"/>
      <c r="E135" s="51" t="s">
        <v>431</v>
      </c>
      <c r="F135" s="51" t="s">
        <v>469</v>
      </c>
      <c r="G135" s="51" t="s">
        <v>469</v>
      </c>
      <c r="H135" s="51" t="s">
        <v>431</v>
      </c>
      <c r="I135" s="51" t="s">
        <v>431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19">
        <v>0</v>
      </c>
      <c r="P135" s="19">
        <v>0</v>
      </c>
      <c r="Q135" s="19"/>
      <c r="R135" s="19"/>
    </row>
    <row r="136" spans="1:18" s="28" customFormat="1" ht="36" customHeight="1">
      <c r="A136" s="191" t="s">
        <v>470</v>
      </c>
      <c r="B136" s="197" t="s">
        <v>471</v>
      </c>
      <c r="C136" s="51" t="s">
        <v>472</v>
      </c>
      <c r="D136" s="51"/>
      <c r="E136" s="51" t="s">
        <v>431</v>
      </c>
      <c r="F136" s="51" t="s">
        <v>431</v>
      </c>
      <c r="G136" s="51" t="s">
        <v>431</v>
      </c>
      <c r="H136" s="51" t="s">
        <v>431</v>
      </c>
      <c r="I136" s="51" t="s">
        <v>431</v>
      </c>
      <c r="J136" s="51" t="s">
        <v>431</v>
      </c>
      <c r="K136" s="51" t="s">
        <v>431</v>
      </c>
      <c r="L136" s="51" t="s">
        <v>473</v>
      </c>
      <c r="M136" s="51" t="s">
        <v>431</v>
      </c>
      <c r="N136" s="19">
        <v>188.2</v>
      </c>
      <c r="O136" s="19">
        <v>0</v>
      </c>
      <c r="P136" s="19">
        <v>0</v>
      </c>
      <c r="Q136" s="19"/>
      <c r="R136" s="19"/>
    </row>
    <row r="137" spans="1:18" s="216" customFormat="1" ht="24.75" customHeight="1">
      <c r="A137" s="217" t="s">
        <v>474</v>
      </c>
      <c r="B137" s="199" t="s">
        <v>475</v>
      </c>
      <c r="C137" s="199"/>
      <c r="D137" s="199"/>
      <c r="E137" s="199"/>
      <c r="F137" s="199"/>
      <c r="G137" s="199"/>
      <c r="H137" s="199"/>
      <c r="I137" s="199"/>
      <c r="J137" s="199"/>
      <c r="K137" s="199"/>
      <c r="L137" s="199"/>
      <c r="M137" s="199"/>
      <c r="N137" s="199"/>
      <c r="O137" s="199"/>
      <c r="P137" s="199"/>
      <c r="Q137" s="199"/>
      <c r="R137" s="199"/>
    </row>
    <row r="138" spans="1:18" s="216" customFormat="1" ht="24.75" customHeight="1">
      <c r="A138" s="217" t="s">
        <v>476</v>
      </c>
      <c r="B138" s="199" t="s">
        <v>477</v>
      </c>
      <c r="C138" s="199"/>
      <c r="D138" s="199"/>
      <c r="E138" s="199"/>
      <c r="F138" s="199"/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</row>
    <row r="139" spans="1:18" s="28" customFormat="1" ht="73.5" customHeight="1">
      <c r="A139" s="191" t="s">
        <v>478</v>
      </c>
      <c r="B139" s="197" t="s">
        <v>479</v>
      </c>
      <c r="C139" s="51" t="s">
        <v>78</v>
      </c>
      <c r="D139" s="51"/>
      <c r="E139" s="51" t="s">
        <v>480</v>
      </c>
      <c r="F139" s="51" t="s">
        <v>438</v>
      </c>
      <c r="G139" s="51" t="s">
        <v>438</v>
      </c>
      <c r="H139" s="51" t="s">
        <v>431</v>
      </c>
      <c r="I139" s="51" t="s">
        <v>431</v>
      </c>
      <c r="J139" s="51" t="s">
        <v>431</v>
      </c>
      <c r="K139" s="51" t="s">
        <v>431</v>
      </c>
      <c r="L139" s="51" t="s">
        <v>431</v>
      </c>
      <c r="M139" s="51" t="s">
        <v>431</v>
      </c>
      <c r="N139" s="19">
        <v>0</v>
      </c>
      <c r="O139" s="19">
        <v>0</v>
      </c>
      <c r="P139" s="19">
        <v>0</v>
      </c>
      <c r="Q139" s="19"/>
      <c r="R139" s="19"/>
    </row>
    <row r="140" spans="1:18" ht="23.25" customHeight="1">
      <c r="A140" s="59" t="s">
        <v>579</v>
      </c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</row>
    <row r="141" spans="1:18" s="216" customFormat="1" ht="12">
      <c r="A141" s="99">
        <v>1</v>
      </c>
      <c r="B141" s="98" t="s">
        <v>571</v>
      </c>
      <c r="C141" s="157"/>
      <c r="D141" s="157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  <c r="R141" s="157"/>
    </row>
    <row r="142" spans="1:18" s="216" customFormat="1" ht="29.25" customHeight="1">
      <c r="A142" s="99" t="s">
        <v>181</v>
      </c>
      <c r="B142" s="98" t="s">
        <v>572</v>
      </c>
      <c r="C142" s="157"/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</row>
    <row r="143" spans="1:18" ht="105.75" customHeight="1">
      <c r="A143" s="13" t="s">
        <v>266</v>
      </c>
      <c r="B143" s="43" t="s">
        <v>577</v>
      </c>
      <c r="C143" s="13" t="s">
        <v>574</v>
      </c>
      <c r="D143" s="13">
        <v>1</v>
      </c>
      <c r="E143" s="19">
        <v>0</v>
      </c>
      <c r="F143" s="13">
        <v>0</v>
      </c>
      <c r="G143" s="13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1500</v>
      </c>
      <c r="M143" s="19">
        <v>1500</v>
      </c>
      <c r="N143" s="19">
        <v>1500</v>
      </c>
      <c r="O143" s="19">
        <v>1500</v>
      </c>
      <c r="P143" s="19">
        <v>0</v>
      </c>
      <c r="Q143" s="19">
        <v>0</v>
      </c>
      <c r="R143" s="13"/>
    </row>
    <row r="144" spans="1:18" ht="54" customHeight="1">
      <c r="A144" s="13" t="s">
        <v>67</v>
      </c>
      <c r="B144" s="43" t="s">
        <v>578</v>
      </c>
      <c r="C144" s="13" t="s">
        <v>574</v>
      </c>
      <c r="D144" s="13">
        <v>1</v>
      </c>
      <c r="E144" s="19">
        <v>0</v>
      </c>
      <c r="F144" s="13">
        <v>0</v>
      </c>
      <c r="G144" s="13">
        <v>0</v>
      </c>
      <c r="H144" s="19">
        <v>0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19">
        <v>0</v>
      </c>
      <c r="P144" s="19">
        <v>500</v>
      </c>
      <c r="Q144" s="19">
        <v>0</v>
      </c>
      <c r="R144" s="13"/>
    </row>
    <row r="145" spans="1:18" ht="30.75" customHeight="1">
      <c r="A145" s="13" t="s">
        <v>270</v>
      </c>
      <c r="B145" s="43" t="s">
        <v>576</v>
      </c>
      <c r="C145" s="13" t="s">
        <v>574</v>
      </c>
      <c r="D145" s="13">
        <v>1</v>
      </c>
      <c r="E145" s="19">
        <v>0</v>
      </c>
      <c r="F145" s="13">
        <v>0</v>
      </c>
      <c r="G145" s="13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600</v>
      </c>
      <c r="R145" s="13"/>
    </row>
    <row r="146" spans="1:18" ht="18.75" customHeight="1">
      <c r="A146" s="59" t="s">
        <v>586</v>
      </c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</row>
    <row r="147" spans="1:18" s="216" customFormat="1" ht="23.25" customHeight="1">
      <c r="A147" s="99">
        <v>1</v>
      </c>
      <c r="B147" s="98" t="s">
        <v>587</v>
      </c>
      <c r="C147" s="157"/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</row>
    <row r="148" spans="1:18" s="216" customFormat="1" ht="16.5" customHeight="1">
      <c r="A148" s="99" t="s">
        <v>181</v>
      </c>
      <c r="B148" s="98" t="s">
        <v>591</v>
      </c>
      <c r="C148" s="157"/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  <c r="R148" s="157"/>
    </row>
    <row r="149" spans="1:18" ht="36">
      <c r="A149" s="19" t="s">
        <v>266</v>
      </c>
      <c r="B149" s="43" t="s">
        <v>588</v>
      </c>
      <c r="C149" s="192" t="s">
        <v>597</v>
      </c>
      <c r="D149" s="19"/>
      <c r="E149" s="19">
        <v>0</v>
      </c>
      <c r="F149" s="13">
        <v>70</v>
      </c>
      <c r="G149" s="13">
        <v>0</v>
      </c>
      <c r="H149" s="19">
        <v>0</v>
      </c>
      <c r="I149" s="19">
        <v>0</v>
      </c>
      <c r="J149" s="19">
        <v>0</v>
      </c>
      <c r="K149" s="19">
        <v>0</v>
      </c>
      <c r="L149" s="19">
        <v>70</v>
      </c>
      <c r="M149" s="19">
        <v>70</v>
      </c>
      <c r="N149" s="19">
        <v>70</v>
      </c>
      <c r="O149" s="19">
        <v>70</v>
      </c>
      <c r="P149" s="19">
        <v>69</v>
      </c>
      <c r="Q149" s="19">
        <v>68</v>
      </c>
      <c r="R149" s="13"/>
    </row>
    <row r="150" spans="1:18" ht="35.25" customHeight="1">
      <c r="A150" s="19" t="s">
        <v>67</v>
      </c>
      <c r="B150" s="43" t="s">
        <v>589</v>
      </c>
      <c r="C150" s="192" t="s">
        <v>597</v>
      </c>
      <c r="D150" s="192"/>
      <c r="E150" s="19">
        <v>0</v>
      </c>
      <c r="F150" s="13">
        <v>32</v>
      </c>
      <c r="G150" s="13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30</v>
      </c>
      <c r="M150" s="19">
        <v>30</v>
      </c>
      <c r="N150" s="19">
        <v>30</v>
      </c>
      <c r="O150" s="19">
        <v>30</v>
      </c>
      <c r="P150" s="19">
        <v>30</v>
      </c>
      <c r="Q150" s="19">
        <v>29</v>
      </c>
      <c r="R150" s="13"/>
    </row>
    <row r="151" spans="1:18" ht="33" customHeight="1">
      <c r="A151" s="19" t="s">
        <v>270</v>
      </c>
      <c r="B151" s="43" t="s">
        <v>590</v>
      </c>
      <c r="C151" s="192" t="s">
        <v>597</v>
      </c>
      <c r="D151" s="192"/>
      <c r="E151" s="19">
        <v>0</v>
      </c>
      <c r="F151" s="13">
        <v>9</v>
      </c>
      <c r="G151" s="13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15</v>
      </c>
      <c r="M151" s="19">
        <v>15</v>
      </c>
      <c r="N151" s="19">
        <v>15</v>
      </c>
      <c r="O151" s="19">
        <v>15</v>
      </c>
      <c r="P151" s="19">
        <v>12</v>
      </c>
      <c r="Q151" s="19">
        <v>11</v>
      </c>
      <c r="R151" s="13"/>
    </row>
    <row r="152" spans="1:18" s="216" customFormat="1" ht="16.5" customHeight="1">
      <c r="A152" s="99" t="s">
        <v>231</v>
      </c>
      <c r="B152" s="98" t="s">
        <v>622</v>
      </c>
      <c r="C152" s="157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</row>
    <row r="153" spans="1:18" ht="36.75" customHeight="1">
      <c r="A153" s="19" t="s">
        <v>310</v>
      </c>
      <c r="B153" s="43" t="s">
        <v>592</v>
      </c>
      <c r="C153" s="192" t="s">
        <v>597</v>
      </c>
      <c r="D153" s="13"/>
      <c r="E153" s="19">
        <v>0</v>
      </c>
      <c r="F153" s="192">
        <v>4</v>
      </c>
      <c r="G153" s="13">
        <v>0</v>
      </c>
      <c r="H153" s="19">
        <v>0</v>
      </c>
      <c r="I153" s="19">
        <v>0</v>
      </c>
      <c r="J153" s="19">
        <v>0</v>
      </c>
      <c r="K153" s="19">
        <v>0</v>
      </c>
      <c r="L153" s="193">
        <v>3</v>
      </c>
      <c r="M153" s="193">
        <v>3</v>
      </c>
      <c r="N153" s="193">
        <v>3</v>
      </c>
      <c r="O153" s="193">
        <v>3</v>
      </c>
      <c r="P153" s="193">
        <v>3</v>
      </c>
      <c r="Q153" s="193">
        <v>2</v>
      </c>
      <c r="R153" s="13"/>
    </row>
    <row r="154" spans="1:18" ht="42" customHeight="1">
      <c r="A154" s="19" t="s">
        <v>598</v>
      </c>
      <c r="B154" s="43" t="s">
        <v>593</v>
      </c>
      <c r="C154" s="192" t="s">
        <v>597</v>
      </c>
      <c r="D154" s="13"/>
      <c r="E154" s="19">
        <v>0</v>
      </c>
      <c r="F154" s="192">
        <v>8</v>
      </c>
      <c r="G154" s="13">
        <v>0</v>
      </c>
      <c r="H154" s="19">
        <v>0</v>
      </c>
      <c r="I154" s="19">
        <v>0</v>
      </c>
      <c r="J154" s="19">
        <v>0</v>
      </c>
      <c r="K154" s="19">
        <v>0</v>
      </c>
      <c r="L154" s="193">
        <v>11</v>
      </c>
      <c r="M154" s="193">
        <v>11</v>
      </c>
      <c r="N154" s="193">
        <v>11</v>
      </c>
      <c r="O154" s="193">
        <v>11</v>
      </c>
      <c r="P154" s="193">
        <v>10</v>
      </c>
      <c r="Q154" s="193">
        <v>9</v>
      </c>
      <c r="R154" s="13"/>
    </row>
    <row r="155" spans="1:18" ht="57" customHeight="1">
      <c r="A155" s="19" t="s">
        <v>599</v>
      </c>
      <c r="B155" s="43" t="s">
        <v>594</v>
      </c>
      <c r="C155" s="192" t="s">
        <v>597</v>
      </c>
      <c r="D155" s="13"/>
      <c r="E155" s="19">
        <v>0</v>
      </c>
      <c r="F155" s="192">
        <v>147</v>
      </c>
      <c r="G155" s="13">
        <v>0</v>
      </c>
      <c r="H155" s="19">
        <v>0</v>
      </c>
      <c r="I155" s="19">
        <v>0</v>
      </c>
      <c r="J155" s="19">
        <v>0</v>
      </c>
      <c r="K155" s="19">
        <v>0</v>
      </c>
      <c r="L155" s="193">
        <v>147</v>
      </c>
      <c r="M155" s="193">
        <v>147</v>
      </c>
      <c r="N155" s="193">
        <v>147</v>
      </c>
      <c r="O155" s="193">
        <v>147</v>
      </c>
      <c r="P155" s="193">
        <v>147</v>
      </c>
      <c r="Q155" s="193">
        <v>147</v>
      </c>
      <c r="R155" s="13"/>
    </row>
    <row r="156" spans="1:18" ht="33" customHeight="1">
      <c r="A156" s="19" t="s">
        <v>600</v>
      </c>
      <c r="B156" s="43" t="s">
        <v>595</v>
      </c>
      <c r="C156" s="192" t="s">
        <v>597</v>
      </c>
      <c r="D156" s="13"/>
      <c r="E156" s="19">
        <v>0</v>
      </c>
      <c r="F156" s="192" t="s">
        <v>602</v>
      </c>
      <c r="G156" s="13">
        <v>0</v>
      </c>
      <c r="H156" s="19">
        <v>0</v>
      </c>
      <c r="I156" s="19">
        <v>0</v>
      </c>
      <c r="J156" s="19">
        <v>0</v>
      </c>
      <c r="K156" s="19">
        <v>0</v>
      </c>
      <c r="L156" s="193" t="s">
        <v>603</v>
      </c>
      <c r="M156" s="193" t="s">
        <v>603</v>
      </c>
      <c r="N156" s="193" t="s">
        <v>603</v>
      </c>
      <c r="O156" s="193" t="s">
        <v>603</v>
      </c>
      <c r="P156" s="193" t="s">
        <v>603</v>
      </c>
      <c r="Q156" s="193" t="s">
        <v>603</v>
      </c>
      <c r="R156" s="13"/>
    </row>
    <row r="157" spans="1:18" ht="45.75" customHeight="1">
      <c r="A157" s="19" t="s">
        <v>601</v>
      </c>
      <c r="B157" s="43" t="s">
        <v>596</v>
      </c>
      <c r="C157" s="192" t="s">
        <v>78</v>
      </c>
      <c r="D157" s="13"/>
      <c r="E157" s="19">
        <v>0</v>
      </c>
      <c r="F157" s="192">
        <v>100</v>
      </c>
      <c r="G157" s="13">
        <v>0</v>
      </c>
      <c r="H157" s="19">
        <v>0</v>
      </c>
      <c r="I157" s="19">
        <v>0</v>
      </c>
      <c r="J157" s="19">
        <v>0</v>
      </c>
      <c r="K157" s="19">
        <v>0</v>
      </c>
      <c r="L157" s="193">
        <v>100</v>
      </c>
      <c r="M157" s="193">
        <v>100</v>
      </c>
      <c r="N157" s="193">
        <v>100</v>
      </c>
      <c r="O157" s="193">
        <v>100</v>
      </c>
      <c r="P157" s="193">
        <v>100</v>
      </c>
      <c r="Q157" s="193">
        <v>100</v>
      </c>
      <c r="R157" s="13"/>
    </row>
    <row r="158" spans="1:18" s="216" customFormat="1" ht="16.5" customHeight="1">
      <c r="A158" s="99" t="s">
        <v>317</v>
      </c>
      <c r="B158" s="98" t="s">
        <v>604</v>
      </c>
      <c r="C158" s="157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</row>
    <row r="159" spans="1:18" ht="67.5" customHeight="1">
      <c r="A159" s="19" t="s">
        <v>319</v>
      </c>
      <c r="B159" s="43" t="s">
        <v>605</v>
      </c>
      <c r="C159" s="192" t="s">
        <v>78</v>
      </c>
      <c r="D159" s="13"/>
      <c r="E159" s="19">
        <v>0</v>
      </c>
      <c r="F159" s="13">
        <v>60</v>
      </c>
      <c r="G159" s="13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60</v>
      </c>
      <c r="M159" s="19">
        <v>60</v>
      </c>
      <c r="N159" s="19">
        <v>60</v>
      </c>
      <c r="O159" s="19">
        <v>60</v>
      </c>
      <c r="P159" s="19">
        <v>60</v>
      </c>
      <c r="Q159" s="19">
        <v>60</v>
      </c>
      <c r="R159" s="13"/>
    </row>
    <row r="160" spans="1:18" ht="90" customHeight="1">
      <c r="A160" s="19" t="s">
        <v>607</v>
      </c>
      <c r="B160" s="43" t="s">
        <v>606</v>
      </c>
      <c r="C160" s="192" t="s">
        <v>597</v>
      </c>
      <c r="D160" s="13"/>
      <c r="E160" s="19">
        <v>0</v>
      </c>
      <c r="F160" s="13">
        <v>2</v>
      </c>
      <c r="G160" s="13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2</v>
      </c>
      <c r="M160" s="19">
        <v>2</v>
      </c>
      <c r="N160" s="19">
        <v>2</v>
      </c>
      <c r="O160" s="19">
        <v>2</v>
      </c>
      <c r="P160" s="19">
        <v>4</v>
      </c>
      <c r="Q160" s="19">
        <v>4</v>
      </c>
      <c r="R160" s="13"/>
    </row>
    <row r="162" spans="1:17" ht="13.5">
      <c r="A162" s="218" t="s">
        <v>624</v>
      </c>
      <c r="B162" s="219"/>
      <c r="C162" s="220"/>
      <c r="D162" s="221"/>
      <c r="E162" s="221"/>
      <c r="F162" s="221"/>
      <c r="G162" s="222"/>
      <c r="H162" s="222"/>
      <c r="I162" s="223"/>
      <c r="J162" s="223"/>
      <c r="K162" s="224" t="s">
        <v>625</v>
      </c>
      <c r="L162" s="225"/>
      <c r="M162" s="225"/>
      <c r="N162" s="225"/>
      <c r="O162" s="2"/>
      <c r="P162" s="2"/>
      <c r="Q162" s="2"/>
    </row>
    <row r="165" ht="12">
      <c r="B165" s="202" t="s">
        <v>623</v>
      </c>
    </row>
  </sheetData>
  <sheetProtection/>
  <mergeCells count="86">
    <mergeCell ref="B152:R152"/>
    <mergeCell ref="B158:R158"/>
    <mergeCell ref="B60:Q60"/>
    <mergeCell ref="I56:Q56"/>
    <mergeCell ref="K162:N162"/>
    <mergeCell ref="B63:Q63"/>
    <mergeCell ref="A146:R146"/>
    <mergeCell ref="B147:R147"/>
    <mergeCell ref="B148:R148"/>
    <mergeCell ref="B44:R44"/>
    <mergeCell ref="B48:R48"/>
    <mergeCell ref="B49:R49"/>
    <mergeCell ref="B50:R50"/>
    <mergeCell ref="B55:R55"/>
    <mergeCell ref="B59:R59"/>
    <mergeCell ref="B42:R42"/>
    <mergeCell ref="B43:R43"/>
    <mergeCell ref="B19:R19"/>
    <mergeCell ref="B40:R40"/>
    <mergeCell ref="B1:R1"/>
    <mergeCell ref="A2:A4"/>
    <mergeCell ref="B2:B4"/>
    <mergeCell ref="C2:C4"/>
    <mergeCell ref="D2:D4"/>
    <mergeCell ref="E2:G2"/>
    <mergeCell ref="H2:O2"/>
    <mergeCell ref="P2:Q2"/>
    <mergeCell ref="R2:R4"/>
    <mergeCell ref="F3:G3"/>
    <mergeCell ref="H3:I3"/>
    <mergeCell ref="J3:K3"/>
    <mergeCell ref="L3:M3"/>
    <mergeCell ref="N3:O3"/>
    <mergeCell ref="P3:P4"/>
    <mergeCell ref="Q3:Q4"/>
    <mergeCell ref="B5:R5"/>
    <mergeCell ref="B6:Q6"/>
    <mergeCell ref="B24:R24"/>
    <mergeCell ref="B25:R25"/>
    <mergeCell ref="B26:R26"/>
    <mergeCell ref="B36:R36"/>
    <mergeCell ref="B20:R20"/>
    <mergeCell ref="B7:R7"/>
    <mergeCell ref="B8:R8"/>
    <mergeCell ref="B28:R28"/>
    <mergeCell ref="B30:R30"/>
    <mergeCell ref="B32:R32"/>
    <mergeCell ref="B33:R33"/>
    <mergeCell ref="B34:R34"/>
    <mergeCell ref="A65:R65"/>
    <mergeCell ref="B66:R66"/>
    <mergeCell ref="B67:R67"/>
    <mergeCell ref="A79:R79"/>
    <mergeCell ref="B80:R80"/>
    <mergeCell ref="B104:R104"/>
    <mergeCell ref="B81:R81"/>
    <mergeCell ref="B82:R82"/>
    <mergeCell ref="R83:R89"/>
    <mergeCell ref="B91:R91"/>
    <mergeCell ref="B92:R92"/>
    <mergeCell ref="B96:R96"/>
    <mergeCell ref="B97:R97"/>
    <mergeCell ref="B100:R100"/>
    <mergeCell ref="B101:R101"/>
    <mergeCell ref="A103:R103"/>
    <mergeCell ref="B105:R105"/>
    <mergeCell ref="B106:R106"/>
    <mergeCell ref="B109:R109"/>
    <mergeCell ref="B110:R110"/>
    <mergeCell ref="B112:R112"/>
    <mergeCell ref="B113:R113"/>
    <mergeCell ref="B116:R116"/>
    <mergeCell ref="B117:R117"/>
    <mergeCell ref="B119:R119"/>
    <mergeCell ref="B120:R120"/>
    <mergeCell ref="B126:R126"/>
    <mergeCell ref="B127:R127"/>
    <mergeCell ref="A140:R140"/>
    <mergeCell ref="B141:R141"/>
    <mergeCell ref="B142:R142"/>
    <mergeCell ref="B129:R129"/>
    <mergeCell ref="B130:R130"/>
    <mergeCell ref="B132:R132"/>
    <mergeCell ref="B133:R133"/>
    <mergeCell ref="B137:R137"/>
    <mergeCell ref="B138:R138"/>
  </mergeCells>
  <printOptions/>
  <pageMargins left="0.5905511811023623" right="0.2362204724409449" top="0.7874015748031497" bottom="0.3937007874015748" header="0.5118110236220472" footer="0.35433070866141736"/>
  <pageSetup fitToHeight="0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7"/>
  <sheetViews>
    <sheetView view="pageBreakPreview" zoomScale="85" zoomScaleSheetLayoutView="85" workbookViewId="0" topLeftCell="A225">
      <selection activeCell="M7" sqref="M7"/>
    </sheetView>
  </sheetViews>
  <sheetFormatPr defaultColWidth="9.00390625" defaultRowHeight="12.75"/>
  <cols>
    <col min="1" max="1" width="15.25390625" style="0" customWidth="1"/>
    <col min="2" max="2" width="19.125" style="0" customWidth="1"/>
    <col min="3" max="3" width="24.625" style="0" customWidth="1"/>
    <col min="4" max="5" width="5.875" style="0" customWidth="1"/>
    <col min="6" max="6" width="10.50390625" style="27" customWidth="1"/>
    <col min="7" max="7" width="5.875" style="0" customWidth="1"/>
    <col min="8" max="8" width="11.50390625" style="0" customWidth="1"/>
    <col min="9" max="9" width="11.875" style="0" customWidth="1"/>
    <col min="10" max="10" width="10.875" style="0" customWidth="1"/>
    <col min="11" max="11" width="11.50390625" style="0" customWidth="1"/>
    <col min="12" max="12" width="11.00390625" style="0" customWidth="1"/>
    <col min="13" max="13" width="11.375" style="21" customWidth="1"/>
    <col min="14" max="14" width="12.125" style="0" customWidth="1"/>
    <col min="15" max="15" width="11.00390625" style="21" customWidth="1"/>
    <col min="16" max="16" width="12.00390625" style="21" customWidth="1"/>
    <col min="17" max="17" width="11.625" style="21" customWidth="1"/>
    <col min="18" max="18" width="11.50390625" style="21" customWidth="1"/>
    <col min="19" max="19" width="12.00390625" style="0" customWidth="1"/>
    <col min="20" max="20" width="35.625" style="0" customWidth="1"/>
    <col min="22" max="22" width="19.375" style="0" customWidth="1"/>
  </cols>
  <sheetData>
    <row r="1" spans="1:20" ht="29.25" customHeight="1">
      <c r="A1" s="64" t="s">
        <v>626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12.75">
      <c r="A2" s="60" t="s">
        <v>60</v>
      </c>
      <c r="B2" s="60" t="s">
        <v>38</v>
      </c>
      <c r="C2" s="60" t="s">
        <v>56</v>
      </c>
      <c r="D2" s="60" t="s">
        <v>24</v>
      </c>
      <c r="E2" s="60"/>
      <c r="F2" s="60"/>
      <c r="G2" s="60"/>
      <c r="H2" s="145" t="s">
        <v>29</v>
      </c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60" t="s">
        <v>34</v>
      </c>
    </row>
    <row r="3" spans="1:20" ht="12.75">
      <c r="A3" s="60"/>
      <c r="B3" s="60"/>
      <c r="C3" s="60"/>
      <c r="D3" s="60" t="s">
        <v>25</v>
      </c>
      <c r="E3" s="60" t="s">
        <v>30</v>
      </c>
      <c r="F3" s="60" t="s">
        <v>26</v>
      </c>
      <c r="G3" s="60" t="s">
        <v>27</v>
      </c>
      <c r="H3" s="60" t="s">
        <v>167</v>
      </c>
      <c r="I3" s="60"/>
      <c r="J3" s="60" t="s">
        <v>168</v>
      </c>
      <c r="K3" s="60"/>
      <c r="L3" s="60"/>
      <c r="M3" s="60"/>
      <c r="N3" s="60"/>
      <c r="O3" s="60"/>
      <c r="P3" s="60"/>
      <c r="Q3" s="60"/>
      <c r="R3" s="60" t="s">
        <v>2</v>
      </c>
      <c r="S3" s="60"/>
      <c r="T3" s="60"/>
    </row>
    <row r="4" spans="1:20" ht="12.75">
      <c r="A4" s="60"/>
      <c r="B4" s="60"/>
      <c r="C4" s="60"/>
      <c r="D4" s="60"/>
      <c r="E4" s="60"/>
      <c r="F4" s="60"/>
      <c r="G4" s="60"/>
      <c r="H4" s="60"/>
      <c r="I4" s="60"/>
      <c r="J4" s="60" t="s">
        <v>5</v>
      </c>
      <c r="K4" s="60"/>
      <c r="L4" s="60" t="s">
        <v>13</v>
      </c>
      <c r="M4" s="60"/>
      <c r="N4" s="60" t="s">
        <v>14</v>
      </c>
      <c r="O4" s="60"/>
      <c r="P4" s="62" t="s">
        <v>17</v>
      </c>
      <c r="Q4" s="62"/>
      <c r="R4" s="60"/>
      <c r="S4" s="60"/>
      <c r="T4" s="60"/>
    </row>
    <row r="5" spans="1:20" ht="12.75">
      <c r="A5" s="60"/>
      <c r="B5" s="60"/>
      <c r="C5" s="60"/>
      <c r="D5" s="60"/>
      <c r="E5" s="60"/>
      <c r="F5" s="60"/>
      <c r="G5" s="60"/>
      <c r="H5" s="13" t="s">
        <v>3</v>
      </c>
      <c r="I5" s="13" t="s">
        <v>4</v>
      </c>
      <c r="J5" s="13" t="s">
        <v>3</v>
      </c>
      <c r="K5" s="13" t="s">
        <v>4</v>
      </c>
      <c r="L5" s="13" t="s">
        <v>3</v>
      </c>
      <c r="M5" s="13" t="s">
        <v>4</v>
      </c>
      <c r="N5" s="13" t="s">
        <v>3</v>
      </c>
      <c r="O5" s="13" t="s">
        <v>4</v>
      </c>
      <c r="P5" s="19" t="s">
        <v>3</v>
      </c>
      <c r="Q5" s="19" t="s">
        <v>4</v>
      </c>
      <c r="R5" s="19" t="s">
        <v>169</v>
      </c>
      <c r="S5" s="13" t="s">
        <v>170</v>
      </c>
      <c r="T5" s="60"/>
    </row>
    <row r="6" spans="1:21" s="174" customFormat="1" ht="18" customHeight="1">
      <c r="A6" s="90" t="s">
        <v>59</v>
      </c>
      <c r="B6" s="90" t="s">
        <v>117</v>
      </c>
      <c r="C6" s="81" t="s">
        <v>28</v>
      </c>
      <c r="D6" s="131" t="s">
        <v>84</v>
      </c>
      <c r="E6" s="131" t="s">
        <v>84</v>
      </c>
      <c r="F6" s="81" t="s">
        <v>84</v>
      </c>
      <c r="G6" s="131" t="s">
        <v>84</v>
      </c>
      <c r="H6" s="116">
        <f>SUM(H8:H9)</f>
        <v>129109.12512</v>
      </c>
      <c r="I6" s="116">
        <f aca="true" t="shared" si="0" ref="I6:S6">SUM(I8:I9)</f>
        <v>128078.97511</v>
      </c>
      <c r="J6" s="116">
        <f t="shared" si="0"/>
        <v>30102.97163</v>
      </c>
      <c r="K6" s="116">
        <f t="shared" si="0"/>
        <v>28889.24686</v>
      </c>
      <c r="L6" s="116">
        <f t="shared" si="0"/>
        <v>74035.18615</v>
      </c>
      <c r="M6" s="116">
        <f t="shared" si="0"/>
        <v>71510.02</v>
      </c>
      <c r="N6" s="116">
        <f t="shared" si="0"/>
        <v>95979.26851</v>
      </c>
      <c r="O6" s="116">
        <f t="shared" si="0"/>
        <v>92272.09</v>
      </c>
      <c r="P6" s="116">
        <f t="shared" si="0"/>
        <v>134317.47338000004</v>
      </c>
      <c r="Q6" s="116">
        <f>SUM(Q8:Q9)</f>
        <v>134317.47338000004</v>
      </c>
      <c r="R6" s="116">
        <f>SUM(R8:R9)</f>
        <v>150050.08</v>
      </c>
      <c r="S6" s="116">
        <f t="shared" si="0"/>
        <v>117172.906</v>
      </c>
      <c r="T6" s="81"/>
      <c r="U6" s="173"/>
    </row>
    <row r="7" spans="1:20" s="14" customFormat="1" ht="12.75">
      <c r="A7" s="90"/>
      <c r="B7" s="90"/>
      <c r="C7" s="19" t="s">
        <v>57</v>
      </c>
      <c r="D7" s="84"/>
      <c r="E7" s="84"/>
      <c r="F7" s="19"/>
      <c r="G7" s="84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4"/>
    </row>
    <row r="8" spans="1:20" s="14" customFormat="1" ht="48">
      <c r="A8" s="90"/>
      <c r="B8" s="90"/>
      <c r="C8" s="19" t="s">
        <v>121</v>
      </c>
      <c r="D8" s="84" t="s">
        <v>84</v>
      </c>
      <c r="E8" s="84" t="s">
        <v>84</v>
      </c>
      <c r="F8" s="19" t="s">
        <v>84</v>
      </c>
      <c r="G8" s="84" t="s">
        <v>84</v>
      </c>
      <c r="H8" s="83">
        <f>H10</f>
        <v>110181.0028</v>
      </c>
      <c r="I8" s="83">
        <f aca="true" t="shared" si="1" ref="I8:S8">I10</f>
        <v>109150.85279</v>
      </c>
      <c r="J8" s="83">
        <f t="shared" si="1"/>
        <v>25621.86263</v>
      </c>
      <c r="K8" s="83">
        <f t="shared" si="1"/>
        <v>25180.75907</v>
      </c>
      <c r="L8" s="83">
        <f t="shared" si="1"/>
        <v>62776.643149999996</v>
      </c>
      <c r="M8" s="83">
        <f>M10</f>
        <v>61405.36</v>
      </c>
      <c r="N8" s="83">
        <f t="shared" si="1"/>
        <v>80720.75650999999</v>
      </c>
      <c r="O8" s="83">
        <f t="shared" si="1"/>
        <v>79443.84</v>
      </c>
      <c r="P8" s="83">
        <f t="shared" si="1"/>
        <v>112235.85338000003</v>
      </c>
      <c r="Q8" s="83">
        <f t="shared" si="1"/>
        <v>112235.85338000003</v>
      </c>
      <c r="R8" s="83">
        <f t="shared" si="1"/>
        <v>125961.95</v>
      </c>
      <c r="S8" s="83">
        <f t="shared" si="1"/>
        <v>117172.906</v>
      </c>
      <c r="T8" s="19"/>
    </row>
    <row r="9" spans="1:20" s="14" customFormat="1" ht="64.5" customHeight="1">
      <c r="A9" s="90"/>
      <c r="B9" s="90"/>
      <c r="C9" s="19" t="s">
        <v>86</v>
      </c>
      <c r="D9" s="84" t="s">
        <v>84</v>
      </c>
      <c r="E9" s="84" t="s">
        <v>84</v>
      </c>
      <c r="F9" s="19" t="s">
        <v>84</v>
      </c>
      <c r="G9" s="84" t="s">
        <v>84</v>
      </c>
      <c r="H9" s="83">
        <f>H67</f>
        <v>18928.12232</v>
      </c>
      <c r="I9" s="83">
        <f aca="true" t="shared" si="2" ref="I9:S9">I67</f>
        <v>18928.12232</v>
      </c>
      <c r="J9" s="83">
        <f t="shared" si="2"/>
        <v>4481.109</v>
      </c>
      <c r="K9" s="83">
        <f t="shared" si="2"/>
        <v>3708.48779</v>
      </c>
      <c r="L9" s="83">
        <f>L67</f>
        <v>11258.543</v>
      </c>
      <c r="M9" s="83">
        <f t="shared" si="2"/>
        <v>10104.66</v>
      </c>
      <c r="N9" s="83">
        <f t="shared" si="2"/>
        <v>15258.512</v>
      </c>
      <c r="O9" s="83">
        <f t="shared" si="2"/>
        <v>12828.25</v>
      </c>
      <c r="P9" s="83">
        <f t="shared" si="2"/>
        <v>22081.62</v>
      </c>
      <c r="Q9" s="83">
        <f t="shared" si="2"/>
        <v>22081.62</v>
      </c>
      <c r="R9" s="83">
        <f t="shared" si="2"/>
        <v>24088.13</v>
      </c>
      <c r="S9" s="83">
        <f t="shared" si="2"/>
        <v>0</v>
      </c>
      <c r="T9" s="19"/>
    </row>
    <row r="10" spans="1:22" s="175" customFormat="1" ht="24">
      <c r="A10" s="62" t="s">
        <v>31</v>
      </c>
      <c r="B10" s="62" t="s">
        <v>83</v>
      </c>
      <c r="C10" s="124" t="s">
        <v>28</v>
      </c>
      <c r="D10" s="132" t="s">
        <v>84</v>
      </c>
      <c r="E10" s="132" t="s">
        <v>84</v>
      </c>
      <c r="F10" s="124" t="s">
        <v>84</v>
      </c>
      <c r="G10" s="132" t="s">
        <v>84</v>
      </c>
      <c r="H10" s="119">
        <f>SUM(H12)</f>
        <v>110181.0028</v>
      </c>
      <c r="I10" s="119">
        <f aca="true" t="shared" si="3" ref="I10:S10">SUM(I12)</f>
        <v>109150.85279</v>
      </c>
      <c r="J10" s="119">
        <f t="shared" si="3"/>
        <v>25621.86263</v>
      </c>
      <c r="K10" s="119">
        <f t="shared" si="3"/>
        <v>25180.75907</v>
      </c>
      <c r="L10" s="119">
        <f t="shared" si="3"/>
        <v>62776.643149999996</v>
      </c>
      <c r="M10" s="119">
        <f t="shared" si="3"/>
        <v>61405.36</v>
      </c>
      <c r="N10" s="119">
        <f t="shared" si="3"/>
        <v>80720.75650999999</v>
      </c>
      <c r="O10" s="119">
        <f t="shared" si="3"/>
        <v>79443.84</v>
      </c>
      <c r="P10" s="119">
        <f>SUM(P12)</f>
        <v>112235.85338000003</v>
      </c>
      <c r="Q10" s="119">
        <f t="shared" si="3"/>
        <v>112235.85338000003</v>
      </c>
      <c r="R10" s="119">
        <f t="shared" si="3"/>
        <v>125961.95</v>
      </c>
      <c r="S10" s="119">
        <f t="shared" si="3"/>
        <v>117172.906</v>
      </c>
      <c r="T10" s="132"/>
      <c r="V10" s="176"/>
    </row>
    <row r="11" spans="1:20" s="14" customFormat="1" ht="12.75">
      <c r="A11" s="62"/>
      <c r="B11" s="62"/>
      <c r="C11" s="19" t="s">
        <v>57</v>
      </c>
      <c r="D11" s="84"/>
      <c r="E11" s="84"/>
      <c r="F11" s="19"/>
      <c r="G11" s="84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4"/>
    </row>
    <row r="12" spans="1:22" s="14" customFormat="1" ht="36">
      <c r="A12" s="62"/>
      <c r="B12" s="62"/>
      <c r="C12" s="19" t="s">
        <v>121</v>
      </c>
      <c r="D12" s="84" t="s">
        <v>84</v>
      </c>
      <c r="E12" s="84" t="s">
        <v>84</v>
      </c>
      <c r="F12" s="19" t="s">
        <v>84</v>
      </c>
      <c r="G12" s="84" t="s">
        <v>84</v>
      </c>
      <c r="H12" s="83">
        <f aca="true" t="shared" si="4" ref="H12:O12">H13+H17+H27+H37+H43+H46+H49+H59+H62</f>
        <v>110181.0028</v>
      </c>
      <c r="I12" s="83">
        <f t="shared" si="4"/>
        <v>109150.85279</v>
      </c>
      <c r="J12" s="83">
        <f t="shared" si="4"/>
        <v>25621.86263</v>
      </c>
      <c r="K12" s="83">
        <f t="shared" si="4"/>
        <v>25180.75907</v>
      </c>
      <c r="L12" s="83">
        <f t="shared" si="4"/>
        <v>62776.643149999996</v>
      </c>
      <c r="M12" s="83">
        <f t="shared" si="4"/>
        <v>61405.36</v>
      </c>
      <c r="N12" s="83">
        <f t="shared" si="4"/>
        <v>80720.75650999999</v>
      </c>
      <c r="O12" s="83">
        <f t="shared" si="4"/>
        <v>79443.84</v>
      </c>
      <c r="P12" s="83">
        <f>P13+P17+P27+P30+P34+P37+P43+P46+P49+P53+P56+P59+P62</f>
        <v>112235.85338000003</v>
      </c>
      <c r="Q12" s="83">
        <f>Q13+Q17+Q27+Q30+Q34+Q37+Q43+Q46+Q49+Q53+Q56+Q59+Q62</f>
        <v>112235.85338000003</v>
      </c>
      <c r="R12" s="83">
        <f>R13+R17+R27+R30+R34+R37+R43+R46+R49+R53+R56+R59+R62</f>
        <v>125961.95</v>
      </c>
      <c r="S12" s="83">
        <f>S13+S17+S27+S30+S34+S37+S43+S46+S49+S53+S56+S59+S62</f>
        <v>117172.906</v>
      </c>
      <c r="T12" s="84"/>
      <c r="V12" s="23"/>
    </row>
    <row r="13" spans="1:20" s="14" customFormat="1" ht="21.75" customHeight="1">
      <c r="A13" s="62" t="s">
        <v>87</v>
      </c>
      <c r="B13" s="62" t="s">
        <v>93</v>
      </c>
      <c r="C13" s="19" t="s">
        <v>28</v>
      </c>
      <c r="D13" s="84" t="s">
        <v>84</v>
      </c>
      <c r="E13" s="84" t="s">
        <v>84</v>
      </c>
      <c r="F13" s="19" t="s">
        <v>84</v>
      </c>
      <c r="G13" s="84" t="s">
        <v>84</v>
      </c>
      <c r="H13" s="83">
        <f>SUM(H15:H16)</f>
        <v>100148.13215</v>
      </c>
      <c r="I13" s="83">
        <f aca="true" t="shared" si="5" ref="I13:S13">SUM(I15:I16)</f>
        <v>100148.13215</v>
      </c>
      <c r="J13" s="83">
        <f t="shared" si="5"/>
        <v>24689.07837</v>
      </c>
      <c r="K13" s="83">
        <f t="shared" si="5"/>
        <v>24689.07837</v>
      </c>
      <c r="L13" s="83">
        <f t="shared" si="5"/>
        <v>60170.905329999994</v>
      </c>
      <c r="M13" s="83">
        <f t="shared" si="5"/>
        <v>60170.91</v>
      </c>
      <c r="N13" s="83">
        <f t="shared" si="5"/>
        <v>76731.80890999999</v>
      </c>
      <c r="O13" s="83">
        <f t="shared" si="5"/>
        <v>76731.81</v>
      </c>
      <c r="P13" s="83">
        <f t="shared" si="5"/>
        <v>101846.63915</v>
      </c>
      <c r="Q13" s="83">
        <f t="shared" si="5"/>
        <v>101846.63915</v>
      </c>
      <c r="R13" s="83">
        <f t="shared" si="5"/>
        <v>118836.59</v>
      </c>
      <c r="S13" s="83">
        <f t="shared" si="5"/>
        <v>112998.924</v>
      </c>
      <c r="T13" s="84"/>
    </row>
    <row r="14" spans="1:20" s="14" customFormat="1" ht="12.75">
      <c r="A14" s="62"/>
      <c r="B14" s="62"/>
      <c r="C14" s="19" t="s">
        <v>57</v>
      </c>
      <c r="D14" s="84"/>
      <c r="E14" s="84"/>
      <c r="F14" s="19"/>
      <c r="G14" s="84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4"/>
    </row>
    <row r="15" spans="1:20" s="14" customFormat="1" ht="48">
      <c r="A15" s="62"/>
      <c r="B15" s="62"/>
      <c r="C15" s="19" t="s">
        <v>121</v>
      </c>
      <c r="D15" s="84">
        <v>557</v>
      </c>
      <c r="E15" s="146" t="s">
        <v>90</v>
      </c>
      <c r="F15" s="51" t="s">
        <v>166</v>
      </c>
      <c r="G15" s="84">
        <v>610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18831.5</v>
      </c>
      <c r="S15" s="83">
        <v>0</v>
      </c>
      <c r="T15" s="84"/>
    </row>
    <row r="16" spans="1:20" s="14" customFormat="1" ht="48">
      <c r="A16" s="62"/>
      <c r="B16" s="62"/>
      <c r="C16" s="19" t="s">
        <v>121</v>
      </c>
      <c r="D16" s="84">
        <v>557</v>
      </c>
      <c r="E16" s="146" t="s">
        <v>90</v>
      </c>
      <c r="F16" s="51" t="s">
        <v>146</v>
      </c>
      <c r="G16" s="84">
        <v>610</v>
      </c>
      <c r="H16" s="83">
        <v>100148.13215</v>
      </c>
      <c r="I16" s="83">
        <v>100148.13215</v>
      </c>
      <c r="J16" s="83">
        <v>24689.07837</v>
      </c>
      <c r="K16" s="83">
        <v>24689.07837</v>
      </c>
      <c r="L16" s="83">
        <f>J16+35481.82696</f>
        <v>60170.905329999994</v>
      </c>
      <c r="M16" s="83">
        <v>60170.91</v>
      </c>
      <c r="N16" s="83">
        <f>L16+16560.90358</f>
        <v>76731.80890999999</v>
      </c>
      <c r="O16" s="83">
        <v>76731.81</v>
      </c>
      <c r="P16" s="83">
        <v>101846.63915</v>
      </c>
      <c r="Q16" s="83">
        <v>101846.63915</v>
      </c>
      <c r="R16" s="83">
        <v>100005.09</v>
      </c>
      <c r="S16" s="83">
        <v>112998.924</v>
      </c>
      <c r="T16" s="19"/>
    </row>
    <row r="17" spans="1:20" s="14" customFormat="1" ht="15" customHeight="1">
      <c r="A17" s="62" t="s">
        <v>87</v>
      </c>
      <c r="B17" s="62" t="s">
        <v>112</v>
      </c>
      <c r="C17" s="19" t="s">
        <v>28</v>
      </c>
      <c r="D17" s="84" t="s">
        <v>84</v>
      </c>
      <c r="E17" s="84" t="s">
        <v>84</v>
      </c>
      <c r="F17" s="19" t="s">
        <v>84</v>
      </c>
      <c r="G17" s="84" t="s">
        <v>84</v>
      </c>
      <c r="H17" s="83">
        <f aca="true" t="shared" si="6" ref="H17:S17">SUM(H19:H26)</f>
        <v>5179.9039999999995</v>
      </c>
      <c r="I17" s="83">
        <f t="shared" si="6"/>
        <v>4218.75399</v>
      </c>
      <c r="J17" s="83">
        <f t="shared" si="6"/>
        <v>0</v>
      </c>
      <c r="K17" s="83">
        <f t="shared" si="6"/>
        <v>0</v>
      </c>
      <c r="L17" s="83">
        <f t="shared" si="6"/>
        <v>400</v>
      </c>
      <c r="M17" s="83">
        <f t="shared" si="6"/>
        <v>0</v>
      </c>
      <c r="N17" s="83">
        <f t="shared" si="6"/>
        <v>1155.2</v>
      </c>
      <c r="O17" s="83">
        <f t="shared" si="6"/>
        <v>755.2</v>
      </c>
      <c r="P17" s="83">
        <f t="shared" si="6"/>
        <v>2167.55103</v>
      </c>
      <c r="Q17" s="83">
        <f t="shared" si="6"/>
        <v>2167.55103</v>
      </c>
      <c r="R17" s="83">
        <f t="shared" si="6"/>
        <v>3054.8500000000004</v>
      </c>
      <c r="S17" s="83">
        <f t="shared" si="6"/>
        <v>400</v>
      </c>
      <c r="T17" s="84"/>
    </row>
    <row r="18" spans="1:20" s="14" customFormat="1" ht="12.75">
      <c r="A18" s="62"/>
      <c r="B18" s="62"/>
      <c r="C18" s="19" t="s">
        <v>57</v>
      </c>
      <c r="D18" s="84"/>
      <c r="E18" s="84"/>
      <c r="F18" s="19"/>
      <c r="G18" s="84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4"/>
    </row>
    <row r="19" spans="1:20" s="14" customFormat="1" ht="3.75" customHeight="1" hidden="1">
      <c r="A19" s="62"/>
      <c r="B19" s="62"/>
      <c r="C19" s="19" t="s">
        <v>121</v>
      </c>
      <c r="D19" s="84">
        <v>557</v>
      </c>
      <c r="E19" s="146" t="s">
        <v>90</v>
      </c>
      <c r="F19" s="51" t="s">
        <v>125</v>
      </c>
      <c r="G19" s="84">
        <v>610</v>
      </c>
      <c r="H19" s="83">
        <v>0</v>
      </c>
      <c r="I19" s="83">
        <v>0</v>
      </c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19"/>
    </row>
    <row r="20" spans="1:20" s="14" customFormat="1" ht="52.5" customHeight="1">
      <c r="A20" s="62"/>
      <c r="B20" s="62"/>
      <c r="C20" s="19" t="s">
        <v>121</v>
      </c>
      <c r="D20" s="84">
        <v>557</v>
      </c>
      <c r="E20" s="146" t="s">
        <v>90</v>
      </c>
      <c r="F20" s="51" t="s">
        <v>147</v>
      </c>
      <c r="G20" s="84">
        <v>610</v>
      </c>
      <c r="H20" s="83">
        <v>110.304</v>
      </c>
      <c r="I20" s="83">
        <v>110.304</v>
      </c>
      <c r="J20" s="83">
        <v>0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  <c r="P20" s="83">
        <v>150.877</v>
      </c>
      <c r="Q20" s="83">
        <v>150.877</v>
      </c>
      <c r="R20" s="83">
        <v>0</v>
      </c>
      <c r="S20" s="83">
        <v>0</v>
      </c>
      <c r="T20" s="19"/>
    </row>
    <row r="21" spans="1:20" s="14" customFormat="1" ht="85.5" customHeight="1">
      <c r="A21" s="62"/>
      <c r="B21" s="62"/>
      <c r="C21" s="19" t="s">
        <v>121</v>
      </c>
      <c r="D21" s="84">
        <v>557</v>
      </c>
      <c r="E21" s="146" t="s">
        <v>90</v>
      </c>
      <c r="F21" s="51" t="s">
        <v>136</v>
      </c>
      <c r="G21" s="84">
        <v>610</v>
      </c>
      <c r="H21" s="83">
        <v>530</v>
      </c>
      <c r="I21" s="83">
        <v>530</v>
      </c>
      <c r="J21" s="83">
        <v>0</v>
      </c>
      <c r="K21" s="83">
        <v>0</v>
      </c>
      <c r="L21" s="83">
        <v>400</v>
      </c>
      <c r="M21" s="83">
        <v>0</v>
      </c>
      <c r="N21" s="83">
        <f>L21+200</f>
        <v>600</v>
      </c>
      <c r="O21" s="83">
        <v>200</v>
      </c>
      <c r="P21" s="83">
        <v>752.487</v>
      </c>
      <c r="Q21" s="83">
        <v>752.487</v>
      </c>
      <c r="R21" s="83">
        <v>400</v>
      </c>
      <c r="S21" s="83">
        <v>400</v>
      </c>
      <c r="T21" s="13"/>
    </row>
    <row r="22" spans="1:20" s="14" customFormat="1" ht="51.75" customHeight="1" hidden="1">
      <c r="A22" s="62"/>
      <c r="B22" s="62"/>
      <c r="C22" s="19" t="s">
        <v>121</v>
      </c>
      <c r="D22" s="84">
        <v>557</v>
      </c>
      <c r="E22" s="146" t="s">
        <v>90</v>
      </c>
      <c r="F22" s="51" t="s">
        <v>144</v>
      </c>
      <c r="G22" s="84">
        <v>610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3">
        <f>200-200</f>
        <v>0</v>
      </c>
      <c r="O22" s="83"/>
      <c r="P22" s="83">
        <f>N22</f>
        <v>0</v>
      </c>
      <c r="Q22" s="83"/>
      <c r="R22" s="83">
        <v>0</v>
      </c>
      <c r="S22" s="83">
        <v>0</v>
      </c>
      <c r="T22" s="19"/>
    </row>
    <row r="23" spans="1:21" s="31" customFormat="1" ht="51.75" customHeight="1">
      <c r="A23" s="62"/>
      <c r="B23" s="62"/>
      <c r="C23" s="19" t="s">
        <v>121</v>
      </c>
      <c r="D23" s="84">
        <v>557</v>
      </c>
      <c r="E23" s="146" t="s">
        <v>90</v>
      </c>
      <c r="F23" s="51" t="s">
        <v>135</v>
      </c>
      <c r="G23" s="84">
        <v>610</v>
      </c>
      <c r="H23" s="83">
        <v>4317.19</v>
      </c>
      <c r="I23" s="83">
        <v>3356.03999</v>
      </c>
      <c r="J23" s="83">
        <v>0</v>
      </c>
      <c r="K23" s="83">
        <v>0</v>
      </c>
      <c r="L23" s="83">
        <v>0</v>
      </c>
      <c r="M23" s="83">
        <v>0</v>
      </c>
      <c r="N23" s="83">
        <v>555.2</v>
      </c>
      <c r="O23" s="83">
        <v>555.2</v>
      </c>
      <c r="P23" s="83">
        <v>1087.18703</v>
      </c>
      <c r="Q23" s="83">
        <v>1087.18703</v>
      </c>
      <c r="R23" s="83">
        <v>0</v>
      </c>
      <c r="S23" s="83">
        <v>0</v>
      </c>
      <c r="T23" s="19"/>
      <c r="U23" s="32"/>
    </row>
    <row r="24" spans="1:21" s="31" customFormat="1" ht="51.75" customHeight="1">
      <c r="A24" s="62"/>
      <c r="B24" s="62"/>
      <c r="C24" s="19" t="s">
        <v>121</v>
      </c>
      <c r="D24" s="84">
        <v>557</v>
      </c>
      <c r="E24" s="146" t="s">
        <v>90</v>
      </c>
      <c r="F24" s="51" t="s">
        <v>134</v>
      </c>
      <c r="G24" s="84">
        <v>610</v>
      </c>
      <c r="H24" s="83">
        <v>222.41</v>
      </c>
      <c r="I24" s="83">
        <v>222.41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  <c r="O24" s="83">
        <v>0</v>
      </c>
      <c r="P24" s="83">
        <v>177</v>
      </c>
      <c r="Q24" s="83">
        <v>177</v>
      </c>
      <c r="R24" s="83">
        <v>0</v>
      </c>
      <c r="S24" s="83">
        <v>0</v>
      </c>
      <c r="T24" s="19"/>
      <c r="U24" s="32"/>
    </row>
    <row r="25" spans="1:20" s="14" customFormat="1" ht="51.75" customHeight="1">
      <c r="A25" s="62"/>
      <c r="B25" s="62"/>
      <c r="C25" s="19" t="s">
        <v>121</v>
      </c>
      <c r="D25" s="84">
        <v>557</v>
      </c>
      <c r="E25" s="146" t="s">
        <v>90</v>
      </c>
      <c r="F25" s="51" t="s">
        <v>165</v>
      </c>
      <c r="G25" s="84">
        <v>610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Q25" s="83">
        <v>0</v>
      </c>
      <c r="R25" s="83">
        <v>645.32</v>
      </c>
      <c r="S25" s="83">
        <v>0</v>
      </c>
      <c r="T25" s="19"/>
    </row>
    <row r="26" spans="1:20" s="14" customFormat="1" ht="51.75" customHeight="1">
      <c r="A26" s="62"/>
      <c r="B26" s="62"/>
      <c r="C26" s="19" t="s">
        <v>121</v>
      </c>
      <c r="D26" s="84">
        <v>557</v>
      </c>
      <c r="E26" s="146" t="s">
        <v>90</v>
      </c>
      <c r="F26" s="51" t="s">
        <v>164</v>
      </c>
      <c r="G26" s="84">
        <v>610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3">
        <v>0</v>
      </c>
      <c r="O26" s="83">
        <v>0</v>
      </c>
      <c r="P26" s="83">
        <v>0</v>
      </c>
      <c r="Q26" s="83">
        <v>0</v>
      </c>
      <c r="R26" s="83">
        <v>2009.53</v>
      </c>
      <c r="S26" s="83">
        <v>0</v>
      </c>
      <c r="T26" s="19"/>
    </row>
    <row r="27" spans="1:20" s="24" customFormat="1" ht="23.25" customHeight="1">
      <c r="A27" s="62" t="s">
        <v>87</v>
      </c>
      <c r="B27" s="62" t="s">
        <v>123</v>
      </c>
      <c r="C27" s="19" t="s">
        <v>28</v>
      </c>
      <c r="D27" s="84" t="s">
        <v>84</v>
      </c>
      <c r="E27" s="84" t="s">
        <v>84</v>
      </c>
      <c r="F27" s="19" t="s">
        <v>84</v>
      </c>
      <c r="G27" s="84" t="s">
        <v>84</v>
      </c>
      <c r="H27" s="83">
        <f>SUM(H29)</f>
        <v>759.86</v>
      </c>
      <c r="I27" s="83">
        <f aca="true" t="shared" si="7" ref="I27:S27">SUM(I29:I29)</f>
        <v>759.86</v>
      </c>
      <c r="J27" s="83">
        <f t="shared" si="7"/>
        <v>121.62</v>
      </c>
      <c r="K27" s="83">
        <f t="shared" si="7"/>
        <v>0</v>
      </c>
      <c r="L27" s="83">
        <f t="shared" si="7"/>
        <v>121.62</v>
      </c>
      <c r="M27" s="83">
        <f t="shared" si="7"/>
        <v>0</v>
      </c>
      <c r="N27" s="83">
        <f t="shared" si="7"/>
        <v>121.62</v>
      </c>
      <c r="O27" s="83">
        <f t="shared" si="7"/>
        <v>121.62</v>
      </c>
      <c r="P27" s="83">
        <f t="shared" si="7"/>
        <v>279.58000000000004</v>
      </c>
      <c r="Q27" s="83">
        <f t="shared" si="7"/>
        <v>279.58</v>
      </c>
      <c r="R27" s="83">
        <f t="shared" si="7"/>
        <v>331.4</v>
      </c>
      <c r="S27" s="83">
        <f t="shared" si="7"/>
        <v>0</v>
      </c>
      <c r="T27" s="84"/>
    </row>
    <row r="28" spans="1:20" s="24" customFormat="1" ht="28.5" customHeight="1">
      <c r="A28" s="62"/>
      <c r="B28" s="62"/>
      <c r="C28" s="19" t="s">
        <v>57</v>
      </c>
      <c r="D28" s="84"/>
      <c r="E28" s="84"/>
      <c r="F28" s="19"/>
      <c r="G28" s="84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19"/>
    </row>
    <row r="29" spans="1:20" s="24" customFormat="1" ht="35.25" customHeight="1">
      <c r="A29" s="62"/>
      <c r="B29" s="19" t="s">
        <v>124</v>
      </c>
      <c r="C29" s="19" t="s">
        <v>85</v>
      </c>
      <c r="D29" s="84">
        <v>557</v>
      </c>
      <c r="E29" s="146" t="s">
        <v>90</v>
      </c>
      <c r="F29" s="51" t="s">
        <v>140</v>
      </c>
      <c r="G29" s="84">
        <v>610</v>
      </c>
      <c r="H29" s="83">
        <v>759.86</v>
      </c>
      <c r="I29" s="83">
        <v>759.86</v>
      </c>
      <c r="J29" s="83">
        <v>121.62</v>
      </c>
      <c r="K29" s="83">
        <v>0</v>
      </c>
      <c r="L29" s="83">
        <f>J29</f>
        <v>121.62</v>
      </c>
      <c r="M29" s="83">
        <v>0</v>
      </c>
      <c r="N29" s="83">
        <f>L29</f>
        <v>121.62</v>
      </c>
      <c r="O29" s="83">
        <v>121.62</v>
      </c>
      <c r="P29" s="83">
        <f>N29+157.96</f>
        <v>279.58000000000004</v>
      </c>
      <c r="Q29" s="83">
        <v>279.58</v>
      </c>
      <c r="R29" s="83">
        <v>331.4</v>
      </c>
      <c r="S29" s="83">
        <v>0</v>
      </c>
      <c r="T29" s="19"/>
    </row>
    <row r="30" spans="1:20" s="24" customFormat="1" ht="12.75" customHeight="1">
      <c r="A30" s="62" t="s">
        <v>87</v>
      </c>
      <c r="B30" s="62" t="s">
        <v>161</v>
      </c>
      <c r="C30" s="19" t="s">
        <v>28</v>
      </c>
      <c r="D30" s="84" t="s">
        <v>84</v>
      </c>
      <c r="E30" s="84" t="s">
        <v>84</v>
      </c>
      <c r="F30" s="19" t="s">
        <v>84</v>
      </c>
      <c r="G30" s="84" t="s">
        <v>84</v>
      </c>
      <c r="H30" s="83">
        <f>SUM(H32:H33)</f>
        <v>0</v>
      </c>
      <c r="I30" s="83">
        <f aca="true" t="shared" si="8" ref="I30:P30">SUM(I32:I33)</f>
        <v>0</v>
      </c>
      <c r="J30" s="83">
        <f t="shared" si="8"/>
        <v>0</v>
      </c>
      <c r="K30" s="83">
        <f t="shared" si="8"/>
        <v>0</v>
      </c>
      <c r="L30" s="83">
        <f t="shared" si="8"/>
        <v>0</v>
      </c>
      <c r="M30" s="83">
        <f t="shared" si="8"/>
        <v>0</v>
      </c>
      <c r="N30" s="83">
        <f t="shared" si="8"/>
        <v>0</v>
      </c>
      <c r="O30" s="83">
        <f t="shared" si="8"/>
        <v>0</v>
      </c>
      <c r="P30" s="83">
        <f t="shared" si="8"/>
        <v>147.3073</v>
      </c>
      <c r="Q30" s="83">
        <f>SUM(Q32:Q33)</f>
        <v>147.3073</v>
      </c>
      <c r="R30" s="83">
        <f>SUM(R32:R32)</f>
        <v>0</v>
      </c>
      <c r="S30" s="83">
        <f>SUM(S32:S32)</f>
        <v>0</v>
      </c>
      <c r="T30" s="84"/>
    </row>
    <row r="31" spans="1:20" s="24" customFormat="1" ht="12" customHeight="1">
      <c r="A31" s="62"/>
      <c r="B31" s="62"/>
      <c r="C31" s="19" t="s">
        <v>57</v>
      </c>
      <c r="D31" s="84"/>
      <c r="E31" s="84"/>
      <c r="F31" s="19"/>
      <c r="G31" s="84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19"/>
    </row>
    <row r="32" spans="1:20" s="24" customFormat="1" ht="63.75" customHeight="1">
      <c r="A32" s="62"/>
      <c r="B32" s="19" t="s">
        <v>162</v>
      </c>
      <c r="C32" s="19" t="s">
        <v>85</v>
      </c>
      <c r="D32" s="84">
        <v>557</v>
      </c>
      <c r="E32" s="84" t="s">
        <v>90</v>
      </c>
      <c r="F32" s="51" t="s">
        <v>142</v>
      </c>
      <c r="G32" s="84">
        <v>610</v>
      </c>
      <c r="H32" s="83">
        <v>0</v>
      </c>
      <c r="I32" s="83">
        <v>0</v>
      </c>
      <c r="J32" s="83">
        <v>0</v>
      </c>
      <c r="K32" s="83">
        <v>0</v>
      </c>
      <c r="L32" s="83">
        <f>J32</f>
        <v>0</v>
      </c>
      <c r="M32" s="83">
        <v>0</v>
      </c>
      <c r="N32" s="83">
        <f>L32</f>
        <v>0</v>
      </c>
      <c r="O32" s="83">
        <v>0</v>
      </c>
      <c r="P32" s="83">
        <v>144.6923</v>
      </c>
      <c r="Q32" s="83">
        <v>144.6923</v>
      </c>
      <c r="R32" s="83">
        <v>0</v>
      </c>
      <c r="S32" s="83">
        <v>0</v>
      </c>
      <c r="T32" s="19"/>
    </row>
    <row r="33" spans="1:20" s="24" customFormat="1" ht="50.25" customHeight="1">
      <c r="A33" s="62"/>
      <c r="B33" s="19" t="s">
        <v>163</v>
      </c>
      <c r="C33" s="19" t="s">
        <v>85</v>
      </c>
      <c r="D33" s="84">
        <v>557</v>
      </c>
      <c r="E33" s="146" t="s">
        <v>90</v>
      </c>
      <c r="F33" s="51" t="s">
        <v>141</v>
      </c>
      <c r="G33" s="84">
        <v>610</v>
      </c>
      <c r="H33" s="83">
        <v>0</v>
      </c>
      <c r="I33" s="83">
        <v>0</v>
      </c>
      <c r="J33" s="83">
        <v>0</v>
      </c>
      <c r="K33" s="83">
        <v>0</v>
      </c>
      <c r="L33" s="83">
        <f>J33</f>
        <v>0</v>
      </c>
      <c r="M33" s="83">
        <v>0</v>
      </c>
      <c r="N33" s="83">
        <f>L33</f>
        <v>0</v>
      </c>
      <c r="O33" s="83">
        <v>0</v>
      </c>
      <c r="P33" s="83">
        <v>2.615</v>
      </c>
      <c r="Q33" s="83">
        <v>2.615</v>
      </c>
      <c r="R33" s="83">
        <v>0</v>
      </c>
      <c r="S33" s="83">
        <v>0</v>
      </c>
      <c r="T33" s="19"/>
    </row>
    <row r="34" spans="1:20" s="24" customFormat="1" ht="24" customHeight="1">
      <c r="A34" s="62" t="s">
        <v>87</v>
      </c>
      <c r="B34" s="62" t="s">
        <v>160</v>
      </c>
      <c r="C34" s="19" t="s">
        <v>28</v>
      </c>
      <c r="D34" s="84" t="s">
        <v>84</v>
      </c>
      <c r="E34" s="84" t="s">
        <v>84</v>
      </c>
      <c r="F34" s="19" t="s">
        <v>84</v>
      </c>
      <c r="G34" s="84" t="s">
        <v>84</v>
      </c>
      <c r="H34" s="83">
        <f>SUM(H36)</f>
        <v>0</v>
      </c>
      <c r="I34" s="83">
        <f aca="true" t="shared" si="9" ref="I34:S34">SUM(I36:I36)</f>
        <v>0</v>
      </c>
      <c r="J34" s="83">
        <f t="shared" si="9"/>
        <v>0</v>
      </c>
      <c r="K34" s="83">
        <f t="shared" si="9"/>
        <v>0</v>
      </c>
      <c r="L34" s="83">
        <f t="shared" si="9"/>
        <v>0</v>
      </c>
      <c r="M34" s="83">
        <f t="shared" si="9"/>
        <v>0</v>
      </c>
      <c r="N34" s="83">
        <f t="shared" si="9"/>
        <v>0</v>
      </c>
      <c r="O34" s="83">
        <f t="shared" si="9"/>
        <v>0</v>
      </c>
      <c r="P34" s="83">
        <f t="shared" si="9"/>
        <v>35.3077</v>
      </c>
      <c r="Q34" s="83">
        <f t="shared" si="9"/>
        <v>35.3077</v>
      </c>
      <c r="R34" s="83">
        <f t="shared" si="9"/>
        <v>0</v>
      </c>
      <c r="S34" s="83">
        <f t="shared" si="9"/>
        <v>0</v>
      </c>
      <c r="T34" s="84"/>
    </row>
    <row r="35" spans="1:20" s="24" customFormat="1" ht="12.75">
      <c r="A35" s="62"/>
      <c r="B35" s="62"/>
      <c r="C35" s="19" t="s">
        <v>57</v>
      </c>
      <c r="D35" s="84"/>
      <c r="E35" s="84"/>
      <c r="F35" s="19"/>
      <c r="G35" s="84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19"/>
    </row>
    <row r="36" spans="1:20" s="24" customFormat="1" ht="75.75" customHeight="1">
      <c r="A36" s="62"/>
      <c r="B36" s="62"/>
      <c r="C36" s="19" t="s">
        <v>85</v>
      </c>
      <c r="D36" s="84">
        <v>557</v>
      </c>
      <c r="E36" s="146" t="s">
        <v>90</v>
      </c>
      <c r="F36" s="51" t="s">
        <v>143</v>
      </c>
      <c r="G36" s="84">
        <v>610</v>
      </c>
      <c r="H36" s="83">
        <v>0</v>
      </c>
      <c r="I36" s="83">
        <v>0</v>
      </c>
      <c r="J36" s="83">
        <v>0</v>
      </c>
      <c r="K36" s="83">
        <v>0</v>
      </c>
      <c r="L36" s="83">
        <f>J36</f>
        <v>0</v>
      </c>
      <c r="M36" s="83">
        <v>0</v>
      </c>
      <c r="N36" s="83">
        <f>L36</f>
        <v>0</v>
      </c>
      <c r="O36" s="83">
        <v>0</v>
      </c>
      <c r="P36" s="83">
        <v>35.3077</v>
      </c>
      <c r="Q36" s="83">
        <v>35.3077</v>
      </c>
      <c r="R36" s="83">
        <v>0</v>
      </c>
      <c r="S36" s="83">
        <v>0</v>
      </c>
      <c r="T36" s="19"/>
    </row>
    <row r="37" spans="1:20" s="14" customFormat="1" ht="25.5" customHeight="1">
      <c r="A37" s="62" t="s">
        <v>87</v>
      </c>
      <c r="B37" s="62" t="s">
        <v>122</v>
      </c>
      <c r="C37" s="19" t="s">
        <v>28</v>
      </c>
      <c r="D37" s="84" t="s">
        <v>84</v>
      </c>
      <c r="E37" s="84" t="s">
        <v>84</v>
      </c>
      <c r="F37" s="19" t="s">
        <v>84</v>
      </c>
      <c r="G37" s="84" t="s">
        <v>84</v>
      </c>
      <c r="H37" s="83">
        <f>SUM(H39:H42)</f>
        <v>180.75</v>
      </c>
      <c r="I37" s="83">
        <f aca="true" t="shared" si="10" ref="I37:S37">SUM(I39:I42)</f>
        <v>180.75</v>
      </c>
      <c r="J37" s="83">
        <f t="shared" si="10"/>
        <v>0</v>
      </c>
      <c r="K37" s="83">
        <f t="shared" si="10"/>
        <v>0</v>
      </c>
      <c r="L37" s="83">
        <f t="shared" si="10"/>
        <v>0</v>
      </c>
      <c r="M37" s="83">
        <f t="shared" si="10"/>
        <v>0</v>
      </c>
      <c r="N37" s="83">
        <f t="shared" si="10"/>
        <v>0</v>
      </c>
      <c r="O37" s="83">
        <f t="shared" si="10"/>
        <v>0</v>
      </c>
      <c r="P37" s="83">
        <f t="shared" si="10"/>
        <v>0</v>
      </c>
      <c r="Q37" s="83">
        <f t="shared" si="10"/>
        <v>0</v>
      </c>
      <c r="R37" s="83">
        <f t="shared" si="10"/>
        <v>0</v>
      </c>
      <c r="S37" s="83">
        <f t="shared" si="10"/>
        <v>0</v>
      </c>
      <c r="T37" s="84"/>
    </row>
    <row r="38" spans="1:20" s="14" customFormat="1" ht="27.75" customHeight="1">
      <c r="A38" s="62"/>
      <c r="B38" s="62"/>
      <c r="C38" s="19" t="s">
        <v>57</v>
      </c>
      <c r="D38" s="84"/>
      <c r="E38" s="84"/>
      <c r="F38" s="51"/>
      <c r="G38" s="84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4"/>
    </row>
    <row r="39" spans="1:20" s="14" customFormat="1" ht="51.75" customHeight="1">
      <c r="A39" s="62"/>
      <c r="B39" s="19" t="s">
        <v>118</v>
      </c>
      <c r="C39" s="19" t="s">
        <v>121</v>
      </c>
      <c r="D39" s="84">
        <v>557</v>
      </c>
      <c r="E39" s="146" t="s">
        <v>90</v>
      </c>
      <c r="F39" s="51" t="s">
        <v>156</v>
      </c>
      <c r="G39" s="84">
        <v>610</v>
      </c>
      <c r="H39" s="83">
        <v>137</v>
      </c>
      <c r="I39" s="83">
        <v>137</v>
      </c>
      <c r="J39" s="83">
        <v>0</v>
      </c>
      <c r="K39" s="83">
        <v>0</v>
      </c>
      <c r="L39" s="83">
        <v>0</v>
      </c>
      <c r="M39" s="83">
        <v>0</v>
      </c>
      <c r="N39" s="83">
        <v>0</v>
      </c>
      <c r="O39" s="83">
        <v>0</v>
      </c>
      <c r="P39" s="83">
        <f>N39</f>
        <v>0</v>
      </c>
      <c r="Q39" s="83">
        <v>0</v>
      </c>
      <c r="R39" s="83">
        <v>0</v>
      </c>
      <c r="S39" s="83">
        <v>0</v>
      </c>
      <c r="T39" s="19"/>
    </row>
    <row r="40" spans="1:20" s="14" customFormat="1" ht="51.75" customHeight="1">
      <c r="A40" s="62"/>
      <c r="B40" s="19" t="s">
        <v>119</v>
      </c>
      <c r="C40" s="19" t="s">
        <v>121</v>
      </c>
      <c r="D40" s="84">
        <v>557</v>
      </c>
      <c r="E40" s="146" t="s">
        <v>90</v>
      </c>
      <c r="F40" s="51" t="s">
        <v>157</v>
      </c>
      <c r="G40" s="84">
        <v>610</v>
      </c>
      <c r="H40" s="83">
        <v>34.25</v>
      </c>
      <c r="I40" s="83">
        <v>34.25</v>
      </c>
      <c r="J40" s="83">
        <v>0</v>
      </c>
      <c r="K40" s="83">
        <v>0</v>
      </c>
      <c r="L40" s="83">
        <v>0</v>
      </c>
      <c r="M40" s="83">
        <v>0</v>
      </c>
      <c r="N40" s="83">
        <v>0</v>
      </c>
      <c r="O40" s="83">
        <v>0</v>
      </c>
      <c r="P40" s="83">
        <f>N40</f>
        <v>0</v>
      </c>
      <c r="Q40" s="83">
        <v>0</v>
      </c>
      <c r="R40" s="83">
        <v>0</v>
      </c>
      <c r="S40" s="83">
        <v>0</v>
      </c>
      <c r="T40" s="84"/>
    </row>
    <row r="41" spans="1:20" s="14" customFormat="1" ht="83.25" customHeight="1">
      <c r="A41" s="62"/>
      <c r="B41" s="19" t="s">
        <v>120</v>
      </c>
      <c r="C41" s="19" t="s">
        <v>121</v>
      </c>
      <c r="D41" s="84">
        <v>557</v>
      </c>
      <c r="E41" s="146" t="s">
        <v>90</v>
      </c>
      <c r="F41" s="51" t="s">
        <v>158</v>
      </c>
      <c r="G41" s="84">
        <v>610</v>
      </c>
      <c r="H41" s="83">
        <f>7.34615</f>
        <v>7.34615</v>
      </c>
      <c r="I41" s="83">
        <v>7.34615</v>
      </c>
      <c r="J41" s="83">
        <v>0</v>
      </c>
      <c r="K41" s="83">
        <v>0</v>
      </c>
      <c r="L41" s="83">
        <v>0</v>
      </c>
      <c r="M41" s="83">
        <v>0</v>
      </c>
      <c r="N41" s="83">
        <v>0</v>
      </c>
      <c r="O41" s="83">
        <v>0</v>
      </c>
      <c r="P41" s="83">
        <f>N41</f>
        <v>0</v>
      </c>
      <c r="Q41" s="83">
        <v>0</v>
      </c>
      <c r="R41" s="83">
        <v>0</v>
      </c>
      <c r="S41" s="83">
        <v>0</v>
      </c>
      <c r="T41" s="19"/>
    </row>
    <row r="42" spans="1:20" s="14" customFormat="1" ht="62.25" customHeight="1">
      <c r="A42" s="62"/>
      <c r="B42" s="19" t="s">
        <v>119</v>
      </c>
      <c r="C42" s="19" t="s">
        <v>121</v>
      </c>
      <c r="D42" s="84">
        <v>557</v>
      </c>
      <c r="E42" s="146" t="s">
        <v>90</v>
      </c>
      <c r="F42" s="51" t="s">
        <v>159</v>
      </c>
      <c r="G42" s="84">
        <v>610</v>
      </c>
      <c r="H42" s="83">
        <v>2.15385</v>
      </c>
      <c r="I42" s="83">
        <v>2.15385</v>
      </c>
      <c r="J42" s="83">
        <v>0</v>
      </c>
      <c r="K42" s="83">
        <v>0</v>
      </c>
      <c r="L42" s="83">
        <v>0</v>
      </c>
      <c r="M42" s="83">
        <v>0</v>
      </c>
      <c r="N42" s="83">
        <v>0</v>
      </c>
      <c r="O42" s="83">
        <v>0</v>
      </c>
      <c r="P42" s="83">
        <f>N42</f>
        <v>0</v>
      </c>
      <c r="Q42" s="83">
        <v>0</v>
      </c>
      <c r="R42" s="83">
        <v>0</v>
      </c>
      <c r="S42" s="83">
        <v>0</v>
      </c>
      <c r="T42" s="19"/>
    </row>
    <row r="43" spans="1:20" s="24" customFormat="1" ht="15" customHeight="1">
      <c r="A43" s="62" t="s">
        <v>87</v>
      </c>
      <c r="B43" s="62" t="s">
        <v>108</v>
      </c>
      <c r="C43" s="19" t="s">
        <v>28</v>
      </c>
      <c r="D43" s="84" t="s">
        <v>84</v>
      </c>
      <c r="E43" s="84" t="s">
        <v>84</v>
      </c>
      <c r="F43" s="19" t="s">
        <v>84</v>
      </c>
      <c r="G43" s="84" t="s">
        <v>84</v>
      </c>
      <c r="H43" s="83">
        <f>SUM(H45)</f>
        <v>100</v>
      </c>
      <c r="I43" s="83">
        <f aca="true" t="shared" si="11" ref="I43:S43">SUM(I45)</f>
        <v>100</v>
      </c>
      <c r="J43" s="83">
        <f t="shared" si="11"/>
        <v>0</v>
      </c>
      <c r="K43" s="83">
        <f t="shared" si="11"/>
        <v>0</v>
      </c>
      <c r="L43" s="83">
        <f t="shared" si="11"/>
        <v>0</v>
      </c>
      <c r="M43" s="83">
        <f t="shared" si="11"/>
        <v>0</v>
      </c>
      <c r="N43" s="83">
        <f t="shared" si="11"/>
        <v>0</v>
      </c>
      <c r="O43" s="83">
        <f t="shared" si="11"/>
        <v>0</v>
      </c>
      <c r="P43" s="83">
        <f t="shared" si="11"/>
        <v>0</v>
      </c>
      <c r="Q43" s="83">
        <f t="shared" si="11"/>
        <v>0</v>
      </c>
      <c r="R43" s="83">
        <f t="shared" si="11"/>
        <v>0</v>
      </c>
      <c r="S43" s="83">
        <f t="shared" si="11"/>
        <v>0</v>
      </c>
      <c r="T43" s="84"/>
    </row>
    <row r="44" spans="1:20" s="14" customFormat="1" ht="17.25" customHeight="1">
      <c r="A44" s="62"/>
      <c r="B44" s="62"/>
      <c r="C44" s="19" t="s">
        <v>57</v>
      </c>
      <c r="D44" s="84"/>
      <c r="E44" s="84"/>
      <c r="F44" s="51"/>
      <c r="G44" s="84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4"/>
    </row>
    <row r="45" spans="1:20" s="14" customFormat="1" ht="75.75" customHeight="1">
      <c r="A45" s="62"/>
      <c r="B45" s="62"/>
      <c r="C45" s="19" t="s">
        <v>121</v>
      </c>
      <c r="D45" s="84">
        <v>557</v>
      </c>
      <c r="E45" s="146" t="s">
        <v>90</v>
      </c>
      <c r="F45" s="51" t="s">
        <v>109</v>
      </c>
      <c r="G45" s="84">
        <v>610</v>
      </c>
      <c r="H45" s="83">
        <v>100</v>
      </c>
      <c r="I45" s="83">
        <v>100</v>
      </c>
      <c r="J45" s="83">
        <v>0</v>
      </c>
      <c r="K45" s="83">
        <v>0</v>
      </c>
      <c r="L45" s="83">
        <v>0</v>
      </c>
      <c r="M45" s="83">
        <v>0</v>
      </c>
      <c r="N45" s="83">
        <v>0</v>
      </c>
      <c r="O45" s="83">
        <v>0</v>
      </c>
      <c r="P45" s="83">
        <v>0</v>
      </c>
      <c r="Q45" s="83">
        <v>0</v>
      </c>
      <c r="R45" s="83">
        <v>0</v>
      </c>
      <c r="S45" s="83">
        <v>0</v>
      </c>
      <c r="T45" s="84"/>
    </row>
    <row r="46" spans="1:20" s="24" customFormat="1" ht="15.75" customHeight="1">
      <c r="A46" s="62" t="s">
        <v>87</v>
      </c>
      <c r="B46" s="62" t="s">
        <v>111</v>
      </c>
      <c r="C46" s="19" t="s">
        <v>28</v>
      </c>
      <c r="D46" s="84" t="s">
        <v>84</v>
      </c>
      <c r="E46" s="84" t="s">
        <v>84</v>
      </c>
      <c r="F46" s="19" t="s">
        <v>84</v>
      </c>
      <c r="G46" s="84" t="s">
        <v>84</v>
      </c>
      <c r="H46" s="83">
        <f>SUM(H48)</f>
        <v>50</v>
      </c>
      <c r="I46" s="83">
        <f aca="true" t="shared" si="12" ref="I46:S46">SUM(I48)</f>
        <v>50</v>
      </c>
      <c r="J46" s="83">
        <f t="shared" si="12"/>
        <v>0</v>
      </c>
      <c r="K46" s="83">
        <f t="shared" si="12"/>
        <v>0</v>
      </c>
      <c r="L46" s="83">
        <f t="shared" si="12"/>
        <v>0</v>
      </c>
      <c r="M46" s="83">
        <f t="shared" si="12"/>
        <v>0</v>
      </c>
      <c r="N46" s="83">
        <f t="shared" si="12"/>
        <v>0</v>
      </c>
      <c r="O46" s="83">
        <f t="shared" si="12"/>
        <v>0</v>
      </c>
      <c r="P46" s="83">
        <f t="shared" si="12"/>
        <v>0</v>
      </c>
      <c r="Q46" s="83">
        <f t="shared" si="12"/>
        <v>0</v>
      </c>
      <c r="R46" s="83">
        <f t="shared" si="12"/>
        <v>0</v>
      </c>
      <c r="S46" s="83">
        <f t="shared" si="12"/>
        <v>0</v>
      </c>
      <c r="T46" s="84"/>
    </row>
    <row r="47" spans="1:20" s="14" customFormat="1" ht="15.75" customHeight="1">
      <c r="A47" s="62"/>
      <c r="B47" s="62"/>
      <c r="C47" s="19" t="s">
        <v>57</v>
      </c>
      <c r="D47" s="84"/>
      <c r="E47" s="84"/>
      <c r="F47" s="51"/>
      <c r="G47" s="84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4"/>
    </row>
    <row r="48" spans="1:20" s="14" customFormat="1" ht="96.75" customHeight="1">
      <c r="A48" s="62"/>
      <c r="B48" s="62"/>
      <c r="C48" s="19" t="s">
        <v>121</v>
      </c>
      <c r="D48" s="84">
        <v>557</v>
      </c>
      <c r="E48" s="146" t="s">
        <v>90</v>
      </c>
      <c r="F48" s="51" t="s">
        <v>110</v>
      </c>
      <c r="G48" s="84">
        <v>610</v>
      </c>
      <c r="H48" s="83">
        <v>50</v>
      </c>
      <c r="I48" s="83">
        <v>50</v>
      </c>
      <c r="J48" s="83">
        <v>0</v>
      </c>
      <c r="K48" s="83">
        <v>0</v>
      </c>
      <c r="L48" s="83">
        <v>0</v>
      </c>
      <c r="M48" s="83">
        <v>0</v>
      </c>
      <c r="N48" s="83">
        <v>0</v>
      </c>
      <c r="O48" s="83">
        <v>0</v>
      </c>
      <c r="P48" s="83">
        <v>0</v>
      </c>
      <c r="Q48" s="83">
        <v>0</v>
      </c>
      <c r="R48" s="83">
        <v>0</v>
      </c>
      <c r="S48" s="83">
        <v>0</v>
      </c>
      <c r="T48" s="84"/>
    </row>
    <row r="49" spans="1:20" s="14" customFormat="1" ht="23.25" customHeight="1">
      <c r="A49" s="62" t="s">
        <v>87</v>
      </c>
      <c r="B49" s="62" t="s">
        <v>129</v>
      </c>
      <c r="C49" s="19" t="s">
        <v>28</v>
      </c>
      <c r="D49" s="84" t="s">
        <v>84</v>
      </c>
      <c r="E49" s="84" t="s">
        <v>84</v>
      </c>
      <c r="F49" s="19" t="s">
        <v>84</v>
      </c>
      <c r="G49" s="84" t="s">
        <v>84</v>
      </c>
      <c r="H49" s="83">
        <f>SUM(H51:H52)</f>
        <v>69</v>
      </c>
      <c r="I49" s="83">
        <f aca="true" t="shared" si="13" ref="I49:S49">SUM(I51:I52)</f>
        <v>0</v>
      </c>
      <c r="J49" s="83">
        <f t="shared" si="13"/>
        <v>0</v>
      </c>
      <c r="K49" s="83">
        <f t="shared" si="13"/>
        <v>0</v>
      </c>
      <c r="L49" s="83">
        <f t="shared" si="13"/>
        <v>0</v>
      </c>
      <c r="M49" s="83">
        <f t="shared" si="13"/>
        <v>0</v>
      </c>
      <c r="N49" s="83">
        <f t="shared" si="13"/>
        <v>0</v>
      </c>
      <c r="O49" s="83">
        <f t="shared" si="13"/>
        <v>0</v>
      </c>
      <c r="P49" s="83">
        <f t="shared" si="13"/>
        <v>0</v>
      </c>
      <c r="Q49" s="83">
        <f t="shared" si="13"/>
        <v>0</v>
      </c>
      <c r="R49" s="83">
        <f t="shared" si="13"/>
        <v>0</v>
      </c>
      <c r="S49" s="83">
        <f t="shared" si="13"/>
        <v>0</v>
      </c>
      <c r="T49" s="19"/>
    </row>
    <row r="50" spans="1:20" s="14" customFormat="1" ht="12" customHeight="1">
      <c r="A50" s="62"/>
      <c r="B50" s="62"/>
      <c r="C50" s="19" t="s">
        <v>57</v>
      </c>
      <c r="D50" s="84"/>
      <c r="E50" s="84"/>
      <c r="F50" s="51"/>
      <c r="G50" s="84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19"/>
    </row>
    <row r="51" spans="1:20" s="14" customFormat="1" ht="50.25" customHeight="1">
      <c r="A51" s="62"/>
      <c r="B51" s="62"/>
      <c r="C51" s="19" t="s">
        <v>121</v>
      </c>
      <c r="D51" s="84">
        <v>557</v>
      </c>
      <c r="E51" s="146" t="s">
        <v>90</v>
      </c>
      <c r="F51" s="51" t="s">
        <v>128</v>
      </c>
      <c r="G51" s="84">
        <v>610</v>
      </c>
      <c r="H51" s="83">
        <v>69</v>
      </c>
      <c r="I51" s="83">
        <v>0</v>
      </c>
      <c r="J51" s="83">
        <v>0</v>
      </c>
      <c r="K51" s="83">
        <v>0</v>
      </c>
      <c r="L51" s="83">
        <v>0</v>
      </c>
      <c r="M51" s="83">
        <v>0</v>
      </c>
      <c r="N51" s="83">
        <v>0</v>
      </c>
      <c r="O51" s="83">
        <v>0</v>
      </c>
      <c r="P51" s="83">
        <v>0</v>
      </c>
      <c r="Q51" s="83">
        <v>0</v>
      </c>
      <c r="R51" s="83">
        <v>0</v>
      </c>
      <c r="S51" s="83">
        <v>0</v>
      </c>
      <c r="T51" s="19"/>
    </row>
    <row r="52" spans="1:20" s="14" customFormat="1" ht="52.5" customHeight="1">
      <c r="A52" s="62"/>
      <c r="B52" s="62"/>
      <c r="C52" s="19" t="s">
        <v>121</v>
      </c>
      <c r="D52" s="84">
        <v>557</v>
      </c>
      <c r="E52" s="146" t="s">
        <v>90</v>
      </c>
      <c r="F52" s="51" t="s">
        <v>127</v>
      </c>
      <c r="G52" s="84">
        <v>610</v>
      </c>
      <c r="H52" s="83">
        <v>0</v>
      </c>
      <c r="I52" s="83">
        <v>0</v>
      </c>
      <c r="J52" s="83">
        <v>0</v>
      </c>
      <c r="K52" s="83">
        <v>0</v>
      </c>
      <c r="L52" s="83">
        <v>0</v>
      </c>
      <c r="M52" s="83">
        <v>0</v>
      </c>
      <c r="N52" s="83">
        <v>0</v>
      </c>
      <c r="O52" s="83">
        <v>0</v>
      </c>
      <c r="P52" s="83">
        <v>0</v>
      </c>
      <c r="Q52" s="83">
        <v>0</v>
      </c>
      <c r="R52" s="83">
        <v>0</v>
      </c>
      <c r="S52" s="83">
        <v>0</v>
      </c>
      <c r="T52" s="19"/>
    </row>
    <row r="53" spans="1:20" s="14" customFormat="1" ht="24" customHeight="1">
      <c r="A53" s="62" t="s">
        <v>87</v>
      </c>
      <c r="B53" s="62" t="s">
        <v>155</v>
      </c>
      <c r="C53" s="19" t="s">
        <v>28</v>
      </c>
      <c r="D53" s="84" t="s">
        <v>84</v>
      </c>
      <c r="E53" s="84" t="s">
        <v>84</v>
      </c>
      <c r="F53" s="19" t="s">
        <v>84</v>
      </c>
      <c r="G53" s="84" t="s">
        <v>84</v>
      </c>
      <c r="H53" s="83">
        <f>SUM(H55)</f>
        <v>0</v>
      </c>
      <c r="I53" s="83">
        <f aca="true" t="shared" si="14" ref="I53:P53">SUM(I55)</f>
        <v>0</v>
      </c>
      <c r="J53" s="83">
        <f t="shared" si="14"/>
        <v>0</v>
      </c>
      <c r="K53" s="83">
        <f t="shared" si="14"/>
        <v>0</v>
      </c>
      <c r="L53" s="83">
        <f t="shared" si="14"/>
        <v>0</v>
      </c>
      <c r="M53" s="83">
        <f t="shared" si="14"/>
        <v>0</v>
      </c>
      <c r="N53" s="83">
        <f t="shared" si="14"/>
        <v>0</v>
      </c>
      <c r="O53" s="83">
        <f t="shared" si="14"/>
        <v>0</v>
      </c>
      <c r="P53" s="83">
        <f t="shared" si="14"/>
        <v>893</v>
      </c>
      <c r="Q53" s="83">
        <f>SUM(Q55)</f>
        <v>893</v>
      </c>
      <c r="R53" s="83">
        <f>SUM(R55:R56)</f>
        <v>0</v>
      </c>
      <c r="S53" s="83">
        <f>SUM(S55:S56)</f>
        <v>0</v>
      </c>
      <c r="T53" s="19"/>
    </row>
    <row r="54" spans="1:20" s="14" customFormat="1" ht="12" customHeight="1">
      <c r="A54" s="62"/>
      <c r="B54" s="62"/>
      <c r="C54" s="19" t="s">
        <v>57</v>
      </c>
      <c r="D54" s="84"/>
      <c r="E54" s="84"/>
      <c r="F54" s="51"/>
      <c r="G54" s="84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19"/>
    </row>
    <row r="55" spans="1:20" s="14" customFormat="1" ht="60.75" customHeight="1">
      <c r="A55" s="62"/>
      <c r="B55" s="62"/>
      <c r="C55" s="19" t="s">
        <v>121</v>
      </c>
      <c r="D55" s="84">
        <v>557</v>
      </c>
      <c r="E55" s="146" t="s">
        <v>90</v>
      </c>
      <c r="F55" s="51" t="s">
        <v>145</v>
      </c>
      <c r="G55" s="84">
        <v>610</v>
      </c>
      <c r="H55" s="83">
        <v>0</v>
      </c>
      <c r="I55" s="83">
        <v>0</v>
      </c>
      <c r="J55" s="83">
        <v>0</v>
      </c>
      <c r="K55" s="83">
        <v>0</v>
      </c>
      <c r="L55" s="83">
        <v>0</v>
      </c>
      <c r="M55" s="83">
        <v>0</v>
      </c>
      <c r="N55" s="83">
        <v>0</v>
      </c>
      <c r="O55" s="83">
        <v>0</v>
      </c>
      <c r="P55" s="83">
        <v>893</v>
      </c>
      <c r="Q55" s="83">
        <v>893</v>
      </c>
      <c r="R55" s="83">
        <v>0</v>
      </c>
      <c r="S55" s="83">
        <v>0</v>
      </c>
      <c r="T55" s="19"/>
    </row>
    <row r="56" spans="1:20" s="14" customFormat="1" ht="26.25" customHeight="1">
      <c r="A56" s="62" t="s">
        <v>87</v>
      </c>
      <c r="B56" s="62" t="s">
        <v>153</v>
      </c>
      <c r="C56" s="19" t="s">
        <v>28</v>
      </c>
      <c r="D56" s="84" t="s">
        <v>84</v>
      </c>
      <c r="E56" s="84" t="s">
        <v>84</v>
      </c>
      <c r="F56" s="19" t="s">
        <v>84</v>
      </c>
      <c r="G56" s="84" t="s">
        <v>84</v>
      </c>
      <c r="H56" s="83">
        <f>SUM(H58)</f>
        <v>0</v>
      </c>
      <c r="I56" s="83">
        <f aca="true" t="shared" si="15" ref="I56:P56">SUM(I58)</f>
        <v>0</v>
      </c>
      <c r="J56" s="83">
        <f t="shared" si="15"/>
        <v>0</v>
      </c>
      <c r="K56" s="83">
        <f t="shared" si="15"/>
        <v>0</v>
      </c>
      <c r="L56" s="83">
        <f t="shared" si="15"/>
        <v>0</v>
      </c>
      <c r="M56" s="83">
        <f t="shared" si="15"/>
        <v>0</v>
      </c>
      <c r="N56" s="83">
        <f t="shared" si="15"/>
        <v>0</v>
      </c>
      <c r="O56" s="83">
        <f t="shared" si="15"/>
        <v>0</v>
      </c>
      <c r="P56" s="83">
        <f t="shared" si="15"/>
        <v>1697.9382</v>
      </c>
      <c r="Q56" s="83">
        <f>SUM(Q58)</f>
        <v>1697.9382</v>
      </c>
      <c r="R56" s="83">
        <f>SUM(R58:R59)</f>
        <v>0</v>
      </c>
      <c r="S56" s="83">
        <f>SUM(S58:S59)</f>
        <v>0</v>
      </c>
      <c r="T56" s="19"/>
    </row>
    <row r="57" spans="1:20" s="14" customFormat="1" ht="12" customHeight="1">
      <c r="A57" s="62"/>
      <c r="B57" s="62"/>
      <c r="C57" s="19" t="s">
        <v>57</v>
      </c>
      <c r="D57" s="84"/>
      <c r="E57" s="84"/>
      <c r="F57" s="51"/>
      <c r="G57" s="84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19"/>
    </row>
    <row r="58" spans="1:20" s="14" customFormat="1" ht="60.75" customHeight="1">
      <c r="A58" s="62"/>
      <c r="B58" s="62"/>
      <c r="C58" s="19" t="s">
        <v>121</v>
      </c>
      <c r="D58" s="84">
        <v>557</v>
      </c>
      <c r="E58" s="146" t="s">
        <v>90</v>
      </c>
      <c r="F58" s="51" t="s">
        <v>154</v>
      </c>
      <c r="G58" s="84">
        <v>610</v>
      </c>
      <c r="H58" s="83">
        <v>0</v>
      </c>
      <c r="I58" s="83">
        <v>0</v>
      </c>
      <c r="J58" s="83">
        <v>0</v>
      </c>
      <c r="K58" s="83">
        <v>0</v>
      </c>
      <c r="L58" s="83">
        <v>0</v>
      </c>
      <c r="M58" s="83">
        <v>0</v>
      </c>
      <c r="N58" s="83">
        <v>0</v>
      </c>
      <c r="O58" s="83">
        <v>0</v>
      </c>
      <c r="P58" s="83">
        <v>1697.9382</v>
      </c>
      <c r="Q58" s="83">
        <v>1697.9382</v>
      </c>
      <c r="R58" s="83">
        <v>0</v>
      </c>
      <c r="S58" s="83">
        <v>0</v>
      </c>
      <c r="T58" s="19"/>
    </row>
    <row r="59" spans="1:20" s="14" customFormat="1" ht="15" customHeight="1">
      <c r="A59" s="62" t="s">
        <v>87</v>
      </c>
      <c r="B59" s="62" t="s">
        <v>130</v>
      </c>
      <c r="C59" s="19" t="s">
        <v>28</v>
      </c>
      <c r="D59" s="84" t="s">
        <v>84</v>
      </c>
      <c r="E59" s="84" t="s">
        <v>84</v>
      </c>
      <c r="F59" s="19" t="s">
        <v>84</v>
      </c>
      <c r="G59" s="84" t="s">
        <v>84</v>
      </c>
      <c r="H59" s="83">
        <f>SUM(H61)</f>
        <v>0</v>
      </c>
      <c r="I59" s="83">
        <f aca="true" t="shared" si="16" ref="I59:S59">SUM(I61)</f>
        <v>0</v>
      </c>
      <c r="J59" s="83">
        <f t="shared" si="16"/>
        <v>0</v>
      </c>
      <c r="K59" s="83">
        <f t="shared" si="16"/>
        <v>0</v>
      </c>
      <c r="L59" s="83">
        <f t="shared" si="16"/>
        <v>0</v>
      </c>
      <c r="M59" s="83">
        <f t="shared" si="16"/>
        <v>0</v>
      </c>
      <c r="N59" s="83">
        <f t="shared" si="16"/>
        <v>0</v>
      </c>
      <c r="O59" s="83">
        <f t="shared" si="16"/>
        <v>0</v>
      </c>
      <c r="P59" s="83">
        <f t="shared" si="16"/>
        <v>1808.21</v>
      </c>
      <c r="Q59" s="83">
        <f t="shared" si="16"/>
        <v>1808.21</v>
      </c>
      <c r="R59" s="83">
        <f t="shared" si="16"/>
        <v>0</v>
      </c>
      <c r="S59" s="83">
        <f t="shared" si="16"/>
        <v>0</v>
      </c>
      <c r="T59" s="84"/>
    </row>
    <row r="60" spans="1:20" s="14" customFormat="1" ht="12" customHeight="1">
      <c r="A60" s="62"/>
      <c r="B60" s="62"/>
      <c r="C60" s="19" t="s">
        <v>57</v>
      </c>
      <c r="D60" s="84"/>
      <c r="E60" s="84"/>
      <c r="F60" s="51"/>
      <c r="G60" s="84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4"/>
    </row>
    <row r="61" spans="1:20" s="14" customFormat="1" ht="43.5" customHeight="1">
      <c r="A61" s="62"/>
      <c r="B61" s="62"/>
      <c r="C61" s="19" t="s">
        <v>121</v>
      </c>
      <c r="D61" s="84">
        <v>557</v>
      </c>
      <c r="E61" s="146" t="s">
        <v>90</v>
      </c>
      <c r="F61" s="51" t="s">
        <v>150</v>
      </c>
      <c r="G61" s="84">
        <v>610</v>
      </c>
      <c r="H61" s="83">
        <v>0</v>
      </c>
      <c r="I61" s="83">
        <v>0</v>
      </c>
      <c r="J61" s="83">
        <v>0</v>
      </c>
      <c r="K61" s="83">
        <v>0</v>
      </c>
      <c r="L61" s="83">
        <v>0</v>
      </c>
      <c r="M61" s="83">
        <v>0</v>
      </c>
      <c r="N61" s="83">
        <v>0</v>
      </c>
      <c r="O61" s="83">
        <v>0</v>
      </c>
      <c r="P61" s="83">
        <v>1808.21</v>
      </c>
      <c r="Q61" s="83">
        <v>1808.21</v>
      </c>
      <c r="R61" s="83">
        <v>0</v>
      </c>
      <c r="S61" s="83">
        <v>0</v>
      </c>
      <c r="T61" s="84"/>
    </row>
    <row r="62" spans="1:21" s="24" customFormat="1" ht="12.75" customHeight="1">
      <c r="A62" s="62" t="s">
        <v>87</v>
      </c>
      <c r="B62" s="62" t="s">
        <v>126</v>
      </c>
      <c r="C62" s="19" t="s">
        <v>28</v>
      </c>
      <c r="D62" s="84" t="s">
        <v>84</v>
      </c>
      <c r="E62" s="84" t="s">
        <v>84</v>
      </c>
      <c r="F62" s="19" t="s">
        <v>84</v>
      </c>
      <c r="G62" s="84" t="s">
        <v>84</v>
      </c>
      <c r="H62" s="83">
        <f>SUM(H64:H66)</f>
        <v>3693.35665</v>
      </c>
      <c r="I62" s="83">
        <f aca="true" t="shared" si="17" ref="I62:S62">SUM(I64:I66)</f>
        <v>3693.35665</v>
      </c>
      <c r="J62" s="83">
        <f t="shared" si="17"/>
        <v>811.16426</v>
      </c>
      <c r="K62" s="83">
        <f t="shared" si="17"/>
        <v>491.6807</v>
      </c>
      <c r="L62" s="83">
        <f t="shared" si="17"/>
        <v>2084.11782</v>
      </c>
      <c r="M62" s="83">
        <f>SUM(M64:M66)</f>
        <v>1234.45</v>
      </c>
      <c r="N62" s="83">
        <f t="shared" si="17"/>
        <v>2712.1276000000003</v>
      </c>
      <c r="O62" s="83">
        <f t="shared" si="17"/>
        <v>1835.21</v>
      </c>
      <c r="P62" s="83">
        <f t="shared" si="17"/>
        <v>3360.32</v>
      </c>
      <c r="Q62" s="83">
        <f t="shared" si="17"/>
        <v>3360.32</v>
      </c>
      <c r="R62" s="83">
        <f t="shared" si="17"/>
        <v>3739.11</v>
      </c>
      <c r="S62" s="83">
        <f t="shared" si="17"/>
        <v>3773.982</v>
      </c>
      <c r="T62" s="84"/>
      <c r="U62" s="25"/>
    </row>
    <row r="63" spans="1:20" s="14" customFormat="1" ht="12.75">
      <c r="A63" s="62"/>
      <c r="B63" s="62"/>
      <c r="C63" s="19" t="s">
        <v>57</v>
      </c>
      <c r="D63" s="84"/>
      <c r="E63" s="146"/>
      <c r="F63" s="51"/>
      <c r="G63" s="84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4"/>
    </row>
    <row r="64" spans="1:20" s="14" customFormat="1" ht="24.75" customHeight="1">
      <c r="A64" s="62"/>
      <c r="B64" s="62"/>
      <c r="C64" s="62" t="s">
        <v>121</v>
      </c>
      <c r="D64" s="84">
        <v>557</v>
      </c>
      <c r="E64" s="146" t="s">
        <v>91</v>
      </c>
      <c r="F64" s="51" t="s">
        <v>133</v>
      </c>
      <c r="G64" s="84">
        <v>120</v>
      </c>
      <c r="H64" s="83">
        <v>2905.0315</v>
      </c>
      <c r="I64" s="83">
        <v>2905.0315</v>
      </c>
      <c r="J64" s="83">
        <v>622.49</v>
      </c>
      <c r="K64" s="83">
        <v>382.80568</v>
      </c>
      <c r="L64" s="83">
        <f>J64+1161.9193</f>
        <v>1784.4093</v>
      </c>
      <c r="M64" s="83">
        <v>1067.41</v>
      </c>
      <c r="N64" s="83">
        <f>L64+612.7212</f>
        <v>2397.1305</v>
      </c>
      <c r="O64" s="83">
        <v>1579.63</v>
      </c>
      <c r="P64" s="83">
        <v>3005.02</v>
      </c>
      <c r="Q64" s="83">
        <v>3005.02</v>
      </c>
      <c r="R64" s="83">
        <v>3487.77</v>
      </c>
      <c r="S64" s="83">
        <v>3522.64</v>
      </c>
      <c r="T64" s="19"/>
    </row>
    <row r="65" spans="1:20" s="31" customFormat="1" ht="24.75" customHeight="1">
      <c r="A65" s="62"/>
      <c r="B65" s="62"/>
      <c r="C65" s="62"/>
      <c r="D65" s="84">
        <v>557</v>
      </c>
      <c r="E65" s="146" t="s">
        <v>91</v>
      </c>
      <c r="F65" s="51" t="s">
        <v>133</v>
      </c>
      <c r="G65" s="84">
        <v>240</v>
      </c>
      <c r="H65" s="83">
        <v>492.75842</v>
      </c>
      <c r="I65" s="83">
        <v>492.75842</v>
      </c>
      <c r="J65" s="83">
        <v>188.67426</v>
      </c>
      <c r="K65" s="83">
        <v>108.87502</v>
      </c>
      <c r="L65" s="83">
        <f>J65+111.03426</f>
        <v>299.70852</v>
      </c>
      <c r="M65" s="83">
        <v>167.04</v>
      </c>
      <c r="N65" s="83">
        <f>L65+111.03426-95.74568</f>
        <v>314.99710000000005</v>
      </c>
      <c r="O65" s="83">
        <v>255.58</v>
      </c>
      <c r="P65" s="83">
        <v>355.3</v>
      </c>
      <c r="Q65" s="83">
        <v>355.3</v>
      </c>
      <c r="R65" s="83">
        <v>251.34</v>
      </c>
      <c r="S65" s="83">
        <v>251.342</v>
      </c>
      <c r="T65" s="19"/>
    </row>
    <row r="66" spans="1:20" s="14" customFormat="1" ht="24.75" customHeight="1">
      <c r="A66" s="62"/>
      <c r="B66" s="62"/>
      <c r="C66" s="62"/>
      <c r="D66" s="84">
        <v>557</v>
      </c>
      <c r="E66" s="146" t="s">
        <v>91</v>
      </c>
      <c r="F66" s="51" t="s">
        <v>132</v>
      </c>
      <c r="G66" s="84">
        <v>120</v>
      </c>
      <c r="H66" s="83">
        <v>295.56673</v>
      </c>
      <c r="I66" s="83">
        <v>295.56673</v>
      </c>
      <c r="J66" s="83">
        <v>0</v>
      </c>
      <c r="K66" s="83">
        <v>0</v>
      </c>
      <c r="L66" s="83">
        <v>0</v>
      </c>
      <c r="M66" s="83">
        <v>0</v>
      </c>
      <c r="N66" s="83">
        <v>0</v>
      </c>
      <c r="O66" s="83">
        <v>0</v>
      </c>
      <c r="P66" s="83">
        <v>0</v>
      </c>
      <c r="Q66" s="83">
        <v>0</v>
      </c>
      <c r="R66" s="83">
        <v>0</v>
      </c>
      <c r="S66" s="83">
        <v>0</v>
      </c>
      <c r="T66" s="19"/>
    </row>
    <row r="67" spans="1:20" s="177" customFormat="1" ht="13.5" customHeight="1">
      <c r="A67" s="62" t="s">
        <v>88</v>
      </c>
      <c r="B67" s="62" t="s">
        <v>89</v>
      </c>
      <c r="C67" s="124" t="s">
        <v>28</v>
      </c>
      <c r="D67" s="132" t="s">
        <v>84</v>
      </c>
      <c r="E67" s="132" t="s">
        <v>84</v>
      </c>
      <c r="F67" s="124" t="s">
        <v>84</v>
      </c>
      <c r="G67" s="132" t="s">
        <v>84</v>
      </c>
      <c r="H67" s="119">
        <f aca="true" t="shared" si="18" ref="H67:O67">SUM(H69:H74)</f>
        <v>18928.12232</v>
      </c>
      <c r="I67" s="119">
        <f t="shared" si="18"/>
        <v>18928.12232</v>
      </c>
      <c r="J67" s="119">
        <f t="shared" si="18"/>
        <v>4481.109</v>
      </c>
      <c r="K67" s="119">
        <f t="shared" si="18"/>
        <v>3708.48779</v>
      </c>
      <c r="L67" s="119">
        <f t="shared" si="18"/>
        <v>11258.543</v>
      </c>
      <c r="M67" s="119">
        <f t="shared" si="18"/>
        <v>10104.66</v>
      </c>
      <c r="N67" s="119">
        <f t="shared" si="18"/>
        <v>15258.512</v>
      </c>
      <c r="O67" s="119">
        <f t="shared" si="18"/>
        <v>12828.25</v>
      </c>
      <c r="P67" s="119">
        <f>SUM(P69:P74)</f>
        <v>22081.62</v>
      </c>
      <c r="Q67" s="119">
        <f>SUM(Q69:Q74)</f>
        <v>22081.62</v>
      </c>
      <c r="R67" s="119">
        <f>SUM(R69:R73)</f>
        <v>24088.13</v>
      </c>
      <c r="S67" s="119">
        <f>SUM(S69:S73)</f>
        <v>0</v>
      </c>
      <c r="T67" s="132"/>
    </row>
    <row r="68" spans="1:20" s="14" customFormat="1" ht="12.75" customHeight="1">
      <c r="A68" s="62"/>
      <c r="B68" s="62"/>
      <c r="C68" s="19" t="s">
        <v>57</v>
      </c>
      <c r="D68" s="84"/>
      <c r="E68" s="146"/>
      <c r="F68" s="51"/>
      <c r="G68" s="84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4"/>
    </row>
    <row r="69" spans="1:20" s="14" customFormat="1" ht="24.75" customHeight="1">
      <c r="A69" s="62"/>
      <c r="B69" s="62"/>
      <c r="C69" s="62" t="s">
        <v>86</v>
      </c>
      <c r="D69" s="84">
        <v>558</v>
      </c>
      <c r="E69" s="146" t="s">
        <v>139</v>
      </c>
      <c r="F69" s="51" t="s">
        <v>131</v>
      </c>
      <c r="G69" s="84">
        <v>110</v>
      </c>
      <c r="H69" s="83">
        <v>12644.50492</v>
      </c>
      <c r="I69" s="83">
        <v>12644.50492</v>
      </c>
      <c r="J69" s="83">
        <f>2508.35-30</f>
        <v>2478.35</v>
      </c>
      <c r="K69" s="83">
        <v>2622.18722</v>
      </c>
      <c r="L69" s="83">
        <f>J69+4815.5</f>
        <v>7293.85</v>
      </c>
      <c r="M69" s="83">
        <v>7801.23</v>
      </c>
      <c r="N69" s="83">
        <f>L69+2089</f>
        <v>9382.85</v>
      </c>
      <c r="O69" s="83">
        <v>9068.24</v>
      </c>
      <c r="P69" s="83">
        <v>13074.71</v>
      </c>
      <c r="Q69" s="83">
        <v>13074.71</v>
      </c>
      <c r="R69" s="83">
        <v>13172.69</v>
      </c>
      <c r="S69" s="83">
        <v>0</v>
      </c>
      <c r="T69" s="19"/>
    </row>
    <row r="70" spans="1:20" s="14" customFormat="1" ht="24.75" customHeight="1">
      <c r="A70" s="62"/>
      <c r="B70" s="62"/>
      <c r="C70" s="62"/>
      <c r="D70" s="84">
        <v>558</v>
      </c>
      <c r="E70" s="146" t="s">
        <v>139</v>
      </c>
      <c r="F70" s="51" t="s">
        <v>131</v>
      </c>
      <c r="G70" s="84">
        <v>240</v>
      </c>
      <c r="H70" s="83">
        <v>6283.6174</v>
      </c>
      <c r="I70" s="83">
        <v>6283.6174</v>
      </c>
      <c r="J70" s="83">
        <v>1780.659</v>
      </c>
      <c r="K70" s="83">
        <v>1056.30057</v>
      </c>
      <c r="L70" s="83">
        <f>J70+1961.934</f>
        <v>3742.593</v>
      </c>
      <c r="M70" s="83">
        <v>2081.33</v>
      </c>
      <c r="N70" s="83">
        <f>L70+1910.969</f>
        <v>5653.562</v>
      </c>
      <c r="O70" s="83">
        <v>3537.91</v>
      </c>
      <c r="P70" s="83">
        <v>8101.59</v>
      </c>
      <c r="Q70" s="83">
        <v>8101.59</v>
      </c>
      <c r="R70" s="83">
        <v>10915.44</v>
      </c>
      <c r="S70" s="83">
        <v>0</v>
      </c>
      <c r="T70" s="19"/>
    </row>
    <row r="71" spans="1:20" s="14" customFormat="1" ht="24.75" customHeight="1">
      <c r="A71" s="62"/>
      <c r="B71" s="62"/>
      <c r="C71" s="62"/>
      <c r="D71" s="84">
        <v>558</v>
      </c>
      <c r="E71" s="146" t="s">
        <v>139</v>
      </c>
      <c r="F71" s="51" t="s">
        <v>152</v>
      </c>
      <c r="G71" s="84">
        <v>110</v>
      </c>
      <c r="H71" s="83">
        <v>0</v>
      </c>
      <c r="I71" s="83">
        <v>0</v>
      </c>
      <c r="J71" s="83">
        <v>0</v>
      </c>
      <c r="K71" s="83">
        <v>0</v>
      </c>
      <c r="L71" s="83">
        <f>J71</f>
        <v>0</v>
      </c>
      <c r="M71" s="83">
        <v>0</v>
      </c>
      <c r="N71" s="83">
        <f>L71</f>
        <v>0</v>
      </c>
      <c r="O71" s="83">
        <v>0</v>
      </c>
      <c r="P71" s="83">
        <v>281.02</v>
      </c>
      <c r="Q71" s="83">
        <v>281.02</v>
      </c>
      <c r="R71" s="83">
        <v>0</v>
      </c>
      <c r="S71" s="83">
        <v>0</v>
      </c>
      <c r="T71" s="19"/>
    </row>
    <row r="72" spans="1:20" s="14" customFormat="1" ht="24.75" customHeight="1">
      <c r="A72" s="62"/>
      <c r="B72" s="62"/>
      <c r="C72" s="62"/>
      <c r="D72" s="84">
        <v>558</v>
      </c>
      <c r="E72" s="146" t="s">
        <v>90</v>
      </c>
      <c r="F72" s="51" t="s">
        <v>140</v>
      </c>
      <c r="G72" s="84">
        <v>240</v>
      </c>
      <c r="H72" s="83">
        <v>0</v>
      </c>
      <c r="I72" s="83">
        <v>0</v>
      </c>
      <c r="J72" s="83">
        <v>192.1</v>
      </c>
      <c r="K72" s="83">
        <v>0</v>
      </c>
      <c r="L72" s="83">
        <f>J72</f>
        <v>192.1</v>
      </c>
      <c r="M72" s="83">
        <v>192.1</v>
      </c>
      <c r="N72" s="83">
        <f>L72</f>
        <v>192.1</v>
      </c>
      <c r="O72" s="83">
        <v>192.1</v>
      </c>
      <c r="P72" s="83">
        <f>N72</f>
        <v>192.1</v>
      </c>
      <c r="Q72" s="83">
        <v>192.1</v>
      </c>
      <c r="R72" s="83">
        <v>0</v>
      </c>
      <c r="S72" s="83">
        <v>0</v>
      </c>
      <c r="T72" s="19"/>
    </row>
    <row r="73" spans="1:20" s="14" customFormat="1" ht="24.75" customHeight="1">
      <c r="A73" s="62"/>
      <c r="B73" s="62"/>
      <c r="C73" s="62"/>
      <c r="D73" s="84">
        <v>558</v>
      </c>
      <c r="E73" s="146" t="s">
        <v>139</v>
      </c>
      <c r="F73" s="51" t="s">
        <v>131</v>
      </c>
      <c r="G73" s="84">
        <v>850</v>
      </c>
      <c r="H73" s="83">
        <v>0</v>
      </c>
      <c r="I73" s="83">
        <v>0</v>
      </c>
      <c r="J73" s="83">
        <v>30</v>
      </c>
      <c r="K73" s="83">
        <v>30</v>
      </c>
      <c r="L73" s="83">
        <v>30</v>
      </c>
      <c r="M73" s="83">
        <v>30</v>
      </c>
      <c r="N73" s="83">
        <v>30</v>
      </c>
      <c r="O73" s="83">
        <v>30</v>
      </c>
      <c r="P73" s="83">
        <v>30</v>
      </c>
      <c r="Q73" s="83">
        <v>30</v>
      </c>
      <c r="R73" s="83">
        <v>0</v>
      </c>
      <c r="S73" s="83">
        <v>0</v>
      </c>
      <c r="T73" s="84"/>
    </row>
    <row r="74" spans="1:20" s="14" customFormat="1" ht="24.75" customHeight="1">
      <c r="A74" s="62"/>
      <c r="B74" s="62"/>
      <c r="C74" s="62"/>
      <c r="D74" s="84">
        <v>558</v>
      </c>
      <c r="E74" s="146" t="s">
        <v>139</v>
      </c>
      <c r="F74" s="51" t="s">
        <v>151</v>
      </c>
      <c r="G74" s="84">
        <v>110</v>
      </c>
      <c r="H74" s="83">
        <v>0</v>
      </c>
      <c r="I74" s="83">
        <v>0</v>
      </c>
      <c r="J74" s="83">
        <v>0</v>
      </c>
      <c r="K74" s="83">
        <v>0</v>
      </c>
      <c r="L74" s="83">
        <v>0</v>
      </c>
      <c r="M74" s="83">
        <v>0</v>
      </c>
      <c r="N74" s="83">
        <v>0</v>
      </c>
      <c r="O74" s="83">
        <v>0</v>
      </c>
      <c r="P74" s="83">
        <v>402.2</v>
      </c>
      <c r="Q74" s="83">
        <v>402.2</v>
      </c>
      <c r="R74" s="83">
        <v>0</v>
      </c>
      <c r="S74" s="83">
        <v>0</v>
      </c>
      <c r="T74" s="84"/>
    </row>
    <row r="75" spans="1:20" s="174" customFormat="1" ht="22.5">
      <c r="A75" s="59" t="s">
        <v>59</v>
      </c>
      <c r="B75" s="59" t="s">
        <v>171</v>
      </c>
      <c r="C75" s="36" t="s">
        <v>28</v>
      </c>
      <c r="D75" s="167" t="s">
        <v>84</v>
      </c>
      <c r="E75" s="167" t="s">
        <v>84</v>
      </c>
      <c r="F75" s="167" t="s">
        <v>84</v>
      </c>
      <c r="G75" s="167" t="s">
        <v>84</v>
      </c>
      <c r="H75" s="148">
        <f>SUM(H77)</f>
        <v>400</v>
      </c>
      <c r="I75" s="148">
        <f aca="true" t="shared" si="19" ref="I75:S75">SUM(I77)</f>
        <v>400</v>
      </c>
      <c r="J75" s="148">
        <f t="shared" si="19"/>
        <v>86</v>
      </c>
      <c r="K75" s="148">
        <f t="shared" si="19"/>
        <v>50.4</v>
      </c>
      <c r="L75" s="148">
        <f t="shared" si="19"/>
        <v>164</v>
      </c>
      <c r="M75" s="148">
        <f t="shared" si="19"/>
        <v>296.87</v>
      </c>
      <c r="N75" s="148">
        <f t="shared" si="19"/>
        <v>400</v>
      </c>
      <c r="O75" s="148">
        <f t="shared" si="19"/>
        <v>392.5</v>
      </c>
      <c r="P75" s="116">
        <f t="shared" si="19"/>
        <v>400</v>
      </c>
      <c r="Q75" s="116">
        <f t="shared" si="19"/>
        <v>400</v>
      </c>
      <c r="R75" s="116">
        <f t="shared" si="19"/>
        <v>400</v>
      </c>
      <c r="S75" s="148">
        <f t="shared" si="19"/>
        <v>400</v>
      </c>
      <c r="T75" s="167"/>
    </row>
    <row r="76" spans="1:20" s="14" customFormat="1" ht="12.75">
      <c r="A76" s="59"/>
      <c r="B76" s="59"/>
      <c r="C76" s="13" t="s">
        <v>57</v>
      </c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84"/>
      <c r="Q76" s="84"/>
      <c r="R76" s="84"/>
      <c r="S76" s="147"/>
      <c r="T76" s="147"/>
    </row>
    <row r="77" spans="1:20" s="14" customFormat="1" ht="69.75" customHeight="1">
      <c r="A77" s="59"/>
      <c r="B77" s="59"/>
      <c r="C77" s="13" t="s">
        <v>121</v>
      </c>
      <c r="D77" s="147">
        <v>557</v>
      </c>
      <c r="E77" s="149" t="s">
        <v>172</v>
      </c>
      <c r="F77" s="37" t="s">
        <v>173</v>
      </c>
      <c r="G77" s="147">
        <v>240</v>
      </c>
      <c r="H77" s="150">
        <f>H78</f>
        <v>400</v>
      </c>
      <c r="I77" s="150">
        <f>I80</f>
        <v>400</v>
      </c>
      <c r="J77" s="150">
        <f aca="true" t="shared" si="20" ref="J77:S77">J78</f>
        <v>86</v>
      </c>
      <c r="K77" s="150">
        <f t="shared" si="20"/>
        <v>50.4</v>
      </c>
      <c r="L77" s="150">
        <f>L78</f>
        <v>164</v>
      </c>
      <c r="M77" s="150">
        <f>M78</f>
        <v>296.87</v>
      </c>
      <c r="N77" s="150">
        <f>N78</f>
        <v>400</v>
      </c>
      <c r="O77" s="150">
        <f>O78</f>
        <v>392.5</v>
      </c>
      <c r="P77" s="83">
        <f>P78</f>
        <v>400</v>
      </c>
      <c r="Q77" s="83">
        <f t="shared" si="20"/>
        <v>400</v>
      </c>
      <c r="R77" s="83">
        <f t="shared" si="20"/>
        <v>400</v>
      </c>
      <c r="S77" s="150">
        <f t="shared" si="20"/>
        <v>400</v>
      </c>
      <c r="T77" s="147"/>
    </row>
    <row r="78" spans="1:20" s="14" customFormat="1" ht="25.5" customHeight="1">
      <c r="A78" s="60" t="s">
        <v>174</v>
      </c>
      <c r="B78" s="60" t="s">
        <v>175</v>
      </c>
      <c r="C78" s="13" t="s">
        <v>28</v>
      </c>
      <c r="D78" s="147" t="s">
        <v>84</v>
      </c>
      <c r="E78" s="147" t="s">
        <v>84</v>
      </c>
      <c r="F78" s="147" t="s">
        <v>84</v>
      </c>
      <c r="G78" s="147" t="s">
        <v>84</v>
      </c>
      <c r="H78" s="150">
        <f>SUM(H80)</f>
        <v>400</v>
      </c>
      <c r="I78" s="150">
        <f aca="true" t="shared" si="21" ref="I78:S78">SUM(I80)</f>
        <v>400</v>
      </c>
      <c r="J78" s="150">
        <f t="shared" si="21"/>
        <v>86</v>
      </c>
      <c r="K78" s="150">
        <f t="shared" si="21"/>
        <v>50.4</v>
      </c>
      <c r="L78" s="150">
        <f t="shared" si="21"/>
        <v>164</v>
      </c>
      <c r="M78" s="150">
        <f t="shared" si="21"/>
        <v>296.87</v>
      </c>
      <c r="N78" s="150">
        <f t="shared" si="21"/>
        <v>400</v>
      </c>
      <c r="O78" s="150">
        <f t="shared" si="21"/>
        <v>392.5</v>
      </c>
      <c r="P78" s="83">
        <f t="shared" si="21"/>
        <v>400</v>
      </c>
      <c r="Q78" s="83">
        <f t="shared" si="21"/>
        <v>400</v>
      </c>
      <c r="R78" s="83">
        <f t="shared" si="21"/>
        <v>400</v>
      </c>
      <c r="S78" s="150">
        <f t="shared" si="21"/>
        <v>400</v>
      </c>
      <c r="T78" s="147"/>
    </row>
    <row r="79" spans="1:20" s="14" customFormat="1" ht="12.75">
      <c r="A79" s="60"/>
      <c r="B79" s="60"/>
      <c r="C79" s="13" t="s">
        <v>57</v>
      </c>
      <c r="D79" s="147"/>
      <c r="E79" s="147"/>
      <c r="F79" s="147"/>
      <c r="G79" s="147"/>
      <c r="H79" s="147"/>
      <c r="I79" s="147"/>
      <c r="J79" s="147"/>
      <c r="K79" s="147"/>
      <c r="L79" s="147"/>
      <c r="M79" s="84"/>
      <c r="N79" s="147"/>
      <c r="O79" s="147"/>
      <c r="P79" s="84"/>
      <c r="Q79" s="84"/>
      <c r="R79" s="84"/>
      <c r="S79" s="147"/>
      <c r="T79" s="147"/>
    </row>
    <row r="80" spans="1:20" s="14" customFormat="1" ht="118.5" customHeight="1">
      <c r="A80" s="60"/>
      <c r="B80" s="60"/>
      <c r="C80" s="13" t="s">
        <v>121</v>
      </c>
      <c r="D80" s="147">
        <v>557</v>
      </c>
      <c r="E80" s="149" t="s">
        <v>172</v>
      </c>
      <c r="F80" s="37" t="s">
        <v>173</v>
      </c>
      <c r="G80" s="147">
        <v>240</v>
      </c>
      <c r="H80" s="150">
        <v>400</v>
      </c>
      <c r="I80" s="150">
        <v>400</v>
      </c>
      <c r="J80" s="150">
        <v>86</v>
      </c>
      <c r="K80" s="150">
        <v>50.4</v>
      </c>
      <c r="L80" s="150">
        <f>J80+78</f>
        <v>164</v>
      </c>
      <c r="M80" s="83">
        <v>296.87</v>
      </c>
      <c r="N80" s="150">
        <f>L80+50+186</f>
        <v>400</v>
      </c>
      <c r="O80" s="150">
        <v>392.5</v>
      </c>
      <c r="P80" s="83">
        <v>400</v>
      </c>
      <c r="Q80" s="83">
        <v>400</v>
      </c>
      <c r="R80" s="83">
        <v>400</v>
      </c>
      <c r="S80" s="150">
        <v>400</v>
      </c>
      <c r="T80" s="105"/>
    </row>
    <row r="81" spans="1:20" s="175" customFormat="1" ht="24">
      <c r="A81" s="59" t="s">
        <v>59</v>
      </c>
      <c r="B81" s="59" t="s">
        <v>200</v>
      </c>
      <c r="C81" s="140" t="s">
        <v>28</v>
      </c>
      <c r="D81" s="178" t="s">
        <v>84</v>
      </c>
      <c r="E81" s="178" t="s">
        <v>84</v>
      </c>
      <c r="F81" s="178" t="s">
        <v>84</v>
      </c>
      <c r="G81" s="178" t="s">
        <v>84</v>
      </c>
      <c r="H81" s="151">
        <f>SUM(H83)</f>
        <v>420</v>
      </c>
      <c r="I81" s="151">
        <f aca="true" t="shared" si="22" ref="I81:S81">SUM(I83)</f>
        <v>420</v>
      </c>
      <c r="J81" s="151">
        <f t="shared" si="22"/>
        <v>83</v>
      </c>
      <c r="K81" s="151">
        <f t="shared" si="22"/>
        <v>0</v>
      </c>
      <c r="L81" s="151">
        <f t="shared" si="22"/>
        <v>148</v>
      </c>
      <c r="M81" s="151">
        <f t="shared" si="22"/>
        <v>330.52</v>
      </c>
      <c r="N81" s="151">
        <f t="shared" si="22"/>
        <v>420</v>
      </c>
      <c r="O81" s="151">
        <f t="shared" si="22"/>
        <v>343.3</v>
      </c>
      <c r="P81" s="119">
        <f t="shared" si="22"/>
        <v>420</v>
      </c>
      <c r="Q81" s="119">
        <f t="shared" si="22"/>
        <v>420</v>
      </c>
      <c r="R81" s="119">
        <f t="shared" si="22"/>
        <v>420</v>
      </c>
      <c r="S81" s="151">
        <f t="shared" si="22"/>
        <v>420</v>
      </c>
      <c r="T81" s="178"/>
    </row>
    <row r="82" spans="1:20" s="14" customFormat="1" ht="12.75">
      <c r="A82" s="59"/>
      <c r="B82" s="59"/>
      <c r="C82" s="13" t="s">
        <v>57</v>
      </c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84"/>
      <c r="Q82" s="84"/>
      <c r="R82" s="84"/>
      <c r="S82" s="147"/>
      <c r="T82" s="147"/>
    </row>
    <row r="83" spans="1:20" s="14" customFormat="1" ht="66.75" customHeight="1">
      <c r="A83" s="59"/>
      <c r="B83" s="59"/>
      <c r="C83" s="13" t="s">
        <v>85</v>
      </c>
      <c r="D83" s="149">
        <v>557</v>
      </c>
      <c r="E83" s="149">
        <v>1101</v>
      </c>
      <c r="F83" s="37" t="s">
        <v>201</v>
      </c>
      <c r="G83" s="149">
        <v>240</v>
      </c>
      <c r="H83" s="150">
        <f>H84</f>
        <v>420</v>
      </c>
      <c r="I83" s="150">
        <f aca="true" t="shared" si="23" ref="I83:S83">I84</f>
        <v>420</v>
      </c>
      <c r="J83" s="150">
        <f t="shared" si="23"/>
        <v>83</v>
      </c>
      <c r="K83" s="150">
        <f t="shared" si="23"/>
        <v>0</v>
      </c>
      <c r="L83" s="150">
        <f t="shared" si="23"/>
        <v>148</v>
      </c>
      <c r="M83" s="150">
        <f t="shared" si="23"/>
        <v>330.52</v>
      </c>
      <c r="N83" s="150">
        <f t="shared" si="23"/>
        <v>420</v>
      </c>
      <c r="O83" s="150">
        <f t="shared" si="23"/>
        <v>343.3</v>
      </c>
      <c r="P83" s="83">
        <f t="shared" si="23"/>
        <v>420</v>
      </c>
      <c r="Q83" s="83">
        <f t="shared" si="23"/>
        <v>420</v>
      </c>
      <c r="R83" s="83">
        <f t="shared" si="23"/>
        <v>420</v>
      </c>
      <c r="S83" s="150">
        <f t="shared" si="23"/>
        <v>420</v>
      </c>
      <c r="T83" s="147"/>
    </row>
    <row r="84" spans="1:20" s="14" customFormat="1" ht="25.5" customHeight="1">
      <c r="A84" s="60" t="s">
        <v>174</v>
      </c>
      <c r="B84" s="60" t="s">
        <v>202</v>
      </c>
      <c r="C84" s="13" t="s">
        <v>28</v>
      </c>
      <c r="D84" s="147" t="s">
        <v>84</v>
      </c>
      <c r="E84" s="147" t="s">
        <v>84</v>
      </c>
      <c r="F84" s="147" t="s">
        <v>84</v>
      </c>
      <c r="G84" s="147" t="s">
        <v>84</v>
      </c>
      <c r="H84" s="150">
        <f>SUM(H86)</f>
        <v>420</v>
      </c>
      <c r="I84" s="150">
        <f aca="true" t="shared" si="24" ref="I84:S84">SUM(I86)</f>
        <v>420</v>
      </c>
      <c r="J84" s="150">
        <f t="shared" si="24"/>
        <v>83</v>
      </c>
      <c r="K84" s="150">
        <f t="shared" si="24"/>
        <v>0</v>
      </c>
      <c r="L84" s="150">
        <f t="shared" si="24"/>
        <v>148</v>
      </c>
      <c r="M84" s="150">
        <f t="shared" si="24"/>
        <v>330.52</v>
      </c>
      <c r="N84" s="150">
        <f t="shared" si="24"/>
        <v>420</v>
      </c>
      <c r="O84" s="150">
        <f t="shared" si="24"/>
        <v>343.3</v>
      </c>
      <c r="P84" s="83">
        <f t="shared" si="24"/>
        <v>420</v>
      </c>
      <c r="Q84" s="83">
        <f t="shared" si="24"/>
        <v>420</v>
      </c>
      <c r="R84" s="83">
        <f t="shared" si="24"/>
        <v>420</v>
      </c>
      <c r="S84" s="150">
        <f t="shared" si="24"/>
        <v>420</v>
      </c>
      <c r="T84" s="147"/>
    </row>
    <row r="85" spans="1:20" s="14" customFormat="1" ht="12.75">
      <c r="A85" s="60"/>
      <c r="B85" s="60"/>
      <c r="C85" s="13" t="s">
        <v>57</v>
      </c>
      <c r="D85" s="147"/>
      <c r="E85" s="147"/>
      <c r="F85" s="147"/>
      <c r="G85" s="147"/>
      <c r="H85" s="147"/>
      <c r="I85" s="147"/>
      <c r="J85" s="150"/>
      <c r="K85" s="150"/>
      <c r="L85" s="150"/>
      <c r="M85" s="83"/>
      <c r="N85" s="150"/>
      <c r="O85" s="150"/>
      <c r="P85" s="83"/>
      <c r="Q85" s="83"/>
      <c r="R85" s="83"/>
      <c r="S85" s="150"/>
      <c r="T85" s="147"/>
    </row>
    <row r="86" spans="1:20" s="14" customFormat="1" ht="132.75" customHeight="1">
      <c r="A86" s="60"/>
      <c r="B86" s="60"/>
      <c r="C86" s="13" t="s">
        <v>85</v>
      </c>
      <c r="D86" s="149">
        <v>557</v>
      </c>
      <c r="E86" s="149">
        <v>1101</v>
      </c>
      <c r="F86" s="37" t="s">
        <v>201</v>
      </c>
      <c r="G86" s="149">
        <v>240</v>
      </c>
      <c r="H86" s="150">
        <v>420</v>
      </c>
      <c r="I86" s="150">
        <v>420</v>
      </c>
      <c r="J86" s="150">
        <v>83</v>
      </c>
      <c r="K86" s="150">
        <v>0</v>
      </c>
      <c r="L86" s="150">
        <f>J86+65</f>
        <v>148</v>
      </c>
      <c r="M86" s="83">
        <v>330.52</v>
      </c>
      <c r="N86" s="150">
        <f>L86+50+222</f>
        <v>420</v>
      </c>
      <c r="O86" s="150">
        <v>343.3</v>
      </c>
      <c r="P86" s="83">
        <v>420</v>
      </c>
      <c r="Q86" s="83">
        <v>420</v>
      </c>
      <c r="R86" s="83">
        <v>420</v>
      </c>
      <c r="S86" s="150">
        <v>420</v>
      </c>
      <c r="T86" s="105"/>
    </row>
    <row r="87" spans="1:20" s="174" customFormat="1" ht="29.25" customHeight="1">
      <c r="A87" s="59" t="s">
        <v>59</v>
      </c>
      <c r="B87" s="59" t="s">
        <v>224</v>
      </c>
      <c r="C87" s="36" t="s">
        <v>28</v>
      </c>
      <c r="D87" s="167" t="s">
        <v>216</v>
      </c>
      <c r="E87" s="167" t="s">
        <v>216</v>
      </c>
      <c r="F87" s="167" t="s">
        <v>216</v>
      </c>
      <c r="G87" s="167" t="s">
        <v>216</v>
      </c>
      <c r="H87" s="169">
        <v>2848.09</v>
      </c>
      <c r="I87" s="169">
        <v>2848.09</v>
      </c>
      <c r="J87" s="169">
        <v>774.98</v>
      </c>
      <c r="K87" s="169">
        <v>774.98</v>
      </c>
      <c r="L87" s="169">
        <v>1449.78</v>
      </c>
      <c r="M87" s="169">
        <v>1449.78</v>
      </c>
      <c r="N87" s="169">
        <v>1777.79</v>
      </c>
      <c r="O87" s="169">
        <v>1777.79</v>
      </c>
      <c r="P87" s="116">
        <v>2858.4</v>
      </c>
      <c r="Q87" s="116">
        <v>2858.4</v>
      </c>
      <c r="R87" s="116">
        <v>2100.66</v>
      </c>
      <c r="S87" s="169">
        <v>2100.66</v>
      </c>
      <c r="T87" s="167"/>
    </row>
    <row r="88" spans="1:20" s="14" customFormat="1" ht="12.75">
      <c r="A88" s="59"/>
      <c r="B88" s="59"/>
      <c r="C88" s="13" t="s">
        <v>57</v>
      </c>
      <c r="D88" s="147" t="s">
        <v>216</v>
      </c>
      <c r="E88" s="147" t="s">
        <v>216</v>
      </c>
      <c r="F88" s="147" t="s">
        <v>216</v>
      </c>
      <c r="G88" s="147" t="s">
        <v>216</v>
      </c>
      <c r="H88" s="165"/>
      <c r="I88" s="165"/>
      <c r="J88" s="165"/>
      <c r="K88" s="165"/>
      <c r="L88" s="165"/>
      <c r="M88" s="165"/>
      <c r="N88" s="165"/>
      <c r="O88" s="165"/>
      <c r="P88" s="83"/>
      <c r="Q88" s="83"/>
      <c r="R88" s="83"/>
      <c r="S88" s="165"/>
      <c r="T88" s="147"/>
    </row>
    <row r="89" spans="1:20" s="14" customFormat="1" ht="12.75" customHeight="1">
      <c r="A89" s="59"/>
      <c r="B89" s="59"/>
      <c r="C89" s="60" t="s">
        <v>217</v>
      </c>
      <c r="D89" s="147">
        <v>501</v>
      </c>
      <c r="E89" s="149" t="s">
        <v>218</v>
      </c>
      <c r="F89" s="149" t="s">
        <v>219</v>
      </c>
      <c r="G89" s="147" t="s">
        <v>220</v>
      </c>
      <c r="H89" s="165">
        <v>2848.09</v>
      </c>
      <c r="I89" s="165">
        <v>2848.09</v>
      </c>
      <c r="J89" s="165">
        <v>774.98</v>
      </c>
      <c r="K89" s="165">
        <v>774.98</v>
      </c>
      <c r="L89" s="165">
        <v>1449.78</v>
      </c>
      <c r="M89" s="165">
        <v>1449.78</v>
      </c>
      <c r="N89" s="165">
        <v>1777.79</v>
      </c>
      <c r="O89" s="165">
        <v>1777.79</v>
      </c>
      <c r="P89" s="83">
        <v>2858.4</v>
      </c>
      <c r="Q89" s="83">
        <v>2858.4</v>
      </c>
      <c r="R89" s="83">
        <v>2100.66</v>
      </c>
      <c r="S89" s="165">
        <v>2100.66</v>
      </c>
      <c r="T89" s="147"/>
    </row>
    <row r="90" spans="1:20" s="14" customFormat="1" ht="38.25" customHeight="1">
      <c r="A90" s="59"/>
      <c r="B90" s="59"/>
      <c r="C90" s="60"/>
      <c r="D90" s="147"/>
      <c r="E90" s="147"/>
      <c r="F90" s="147"/>
      <c r="G90" s="147"/>
      <c r="H90" s="165"/>
      <c r="I90" s="165"/>
      <c r="J90" s="165"/>
      <c r="K90" s="165"/>
      <c r="L90" s="165"/>
      <c r="M90" s="165"/>
      <c r="N90" s="165"/>
      <c r="O90" s="165"/>
      <c r="P90" s="83"/>
      <c r="Q90" s="83"/>
      <c r="R90" s="83"/>
      <c r="S90" s="165"/>
      <c r="T90" s="147"/>
    </row>
    <row r="91" spans="1:20" s="14" customFormat="1" ht="25.5" customHeight="1">
      <c r="A91" s="60" t="s">
        <v>221</v>
      </c>
      <c r="B91" s="60" t="s">
        <v>222</v>
      </c>
      <c r="C91" s="13" t="s">
        <v>28</v>
      </c>
      <c r="D91" s="147" t="s">
        <v>216</v>
      </c>
      <c r="E91" s="147" t="s">
        <v>216</v>
      </c>
      <c r="F91" s="147" t="s">
        <v>216</v>
      </c>
      <c r="G91" s="147" t="s">
        <v>216</v>
      </c>
      <c r="H91" s="165">
        <v>2848.09</v>
      </c>
      <c r="I91" s="165">
        <v>2848.09</v>
      </c>
      <c r="J91" s="165">
        <v>774.98</v>
      </c>
      <c r="K91" s="165">
        <v>774.98</v>
      </c>
      <c r="L91" s="165">
        <v>1449.78</v>
      </c>
      <c r="M91" s="165">
        <v>1449.78</v>
      </c>
      <c r="N91" s="165">
        <v>1777.79</v>
      </c>
      <c r="O91" s="165">
        <v>1777.79</v>
      </c>
      <c r="P91" s="83">
        <v>2858.4</v>
      </c>
      <c r="Q91" s="83">
        <v>2858.4</v>
      </c>
      <c r="R91" s="83">
        <v>2100.66</v>
      </c>
      <c r="S91" s="165">
        <v>2100.66</v>
      </c>
      <c r="T91" s="147"/>
    </row>
    <row r="92" spans="1:20" s="14" customFormat="1" ht="12.75">
      <c r="A92" s="60"/>
      <c r="B92" s="60"/>
      <c r="C92" s="13" t="s">
        <v>57</v>
      </c>
      <c r="D92" s="147" t="s">
        <v>216</v>
      </c>
      <c r="E92" s="147" t="s">
        <v>216</v>
      </c>
      <c r="F92" s="147" t="s">
        <v>216</v>
      </c>
      <c r="G92" s="147" t="s">
        <v>216</v>
      </c>
      <c r="H92" s="165"/>
      <c r="I92" s="165"/>
      <c r="J92" s="165"/>
      <c r="K92" s="165"/>
      <c r="L92" s="165"/>
      <c r="M92" s="165"/>
      <c r="N92" s="165"/>
      <c r="O92" s="165"/>
      <c r="P92" s="83"/>
      <c r="Q92" s="83"/>
      <c r="R92" s="83"/>
      <c r="S92" s="165"/>
      <c r="T92" s="147"/>
    </row>
    <row r="93" spans="1:20" s="14" customFormat="1" ht="12.75">
      <c r="A93" s="60"/>
      <c r="B93" s="60"/>
      <c r="C93" s="60" t="s">
        <v>217</v>
      </c>
      <c r="D93" s="147">
        <v>501</v>
      </c>
      <c r="E93" s="149" t="s">
        <v>218</v>
      </c>
      <c r="F93" s="149" t="s">
        <v>223</v>
      </c>
      <c r="G93" s="147">
        <v>810</v>
      </c>
      <c r="H93" s="165">
        <v>2848.09</v>
      </c>
      <c r="I93" s="165">
        <v>2848.09</v>
      </c>
      <c r="J93" s="165">
        <v>774.98</v>
      </c>
      <c r="K93" s="165">
        <v>774.98</v>
      </c>
      <c r="L93" s="165">
        <v>1449.78</v>
      </c>
      <c r="M93" s="165">
        <v>1449.78</v>
      </c>
      <c r="N93" s="165">
        <v>1777.79</v>
      </c>
      <c r="O93" s="165">
        <v>1777.79</v>
      </c>
      <c r="P93" s="83">
        <v>2858.4</v>
      </c>
      <c r="Q93" s="83">
        <v>2858.4</v>
      </c>
      <c r="R93" s="83">
        <v>2100.66</v>
      </c>
      <c r="S93" s="165">
        <v>2100.66</v>
      </c>
      <c r="T93" s="147"/>
    </row>
    <row r="94" spans="1:20" s="14" customFormat="1" ht="71.25" customHeight="1">
      <c r="A94" s="60"/>
      <c r="B94" s="60"/>
      <c r="C94" s="60"/>
      <c r="D94" s="147"/>
      <c r="E94" s="147"/>
      <c r="F94" s="147"/>
      <c r="G94" s="147"/>
      <c r="H94" s="150"/>
      <c r="I94" s="150"/>
      <c r="J94" s="150"/>
      <c r="K94" s="147"/>
      <c r="L94" s="147"/>
      <c r="M94" s="147"/>
      <c r="N94" s="147"/>
      <c r="O94" s="147"/>
      <c r="P94" s="83"/>
      <c r="Q94" s="83"/>
      <c r="R94" s="83"/>
      <c r="S94" s="150"/>
      <c r="T94" s="147"/>
    </row>
    <row r="95" spans="1:20" s="174" customFormat="1" ht="22.5">
      <c r="A95" s="59" t="s">
        <v>59</v>
      </c>
      <c r="B95" s="59" t="s">
        <v>249</v>
      </c>
      <c r="C95" s="36" t="s">
        <v>28</v>
      </c>
      <c r="D95" s="167">
        <v>501</v>
      </c>
      <c r="E95" s="168" t="s">
        <v>250</v>
      </c>
      <c r="F95" s="168" t="s">
        <v>251</v>
      </c>
      <c r="G95" s="167" t="s">
        <v>216</v>
      </c>
      <c r="H95" s="139">
        <f>H98+H104</f>
        <v>11909666.469999999</v>
      </c>
      <c r="I95" s="139" t="s">
        <v>252</v>
      </c>
      <c r="J95" s="139">
        <f>J98+J104</f>
        <v>1620.81</v>
      </c>
      <c r="K95" s="139">
        <f>K98+K104</f>
        <v>1729.22</v>
      </c>
      <c r="L95" s="139">
        <f>L98+L104</f>
        <v>3696.06</v>
      </c>
      <c r="M95" s="139">
        <f>M98+M104</f>
        <v>846526.26</v>
      </c>
      <c r="N95" s="139">
        <f>N98+N104</f>
        <v>5322.84</v>
      </c>
      <c r="O95" s="139">
        <f>SUM(O98+O104)</f>
        <v>2399008.42</v>
      </c>
      <c r="P95" s="125">
        <f>P98+P104</f>
        <v>8160809.829999999</v>
      </c>
      <c r="Q95" s="125">
        <f>Q98+Q104</f>
        <v>3534407.49</v>
      </c>
      <c r="R95" s="125">
        <v>7399.4</v>
      </c>
      <c r="S95" s="135">
        <f>S98+S104</f>
        <v>7399.400000000001</v>
      </c>
      <c r="T95" s="167"/>
    </row>
    <row r="96" spans="1:20" s="14" customFormat="1" ht="12.75">
      <c r="A96" s="59"/>
      <c r="B96" s="59"/>
      <c r="C96" s="13" t="s">
        <v>57</v>
      </c>
      <c r="D96" s="147"/>
      <c r="E96" s="149"/>
      <c r="F96" s="149"/>
      <c r="G96" s="147"/>
      <c r="H96" s="133"/>
      <c r="I96" s="134"/>
      <c r="J96" s="133"/>
      <c r="K96" s="133"/>
      <c r="L96" s="133"/>
      <c r="M96" s="133"/>
      <c r="N96" s="133"/>
      <c r="O96" s="133"/>
      <c r="P96" s="89"/>
      <c r="Q96" s="89"/>
      <c r="R96" s="89"/>
      <c r="S96" s="134"/>
      <c r="T96" s="147"/>
    </row>
    <row r="97" spans="1:20" s="14" customFormat="1" ht="46.5" customHeight="1">
      <c r="A97" s="59"/>
      <c r="B97" s="59"/>
      <c r="C97" s="13" t="s">
        <v>253</v>
      </c>
      <c r="D97" s="147">
        <v>501</v>
      </c>
      <c r="E97" s="149" t="s">
        <v>250</v>
      </c>
      <c r="F97" s="149" t="s">
        <v>251</v>
      </c>
      <c r="G97" s="147" t="s">
        <v>216</v>
      </c>
      <c r="H97" s="133">
        <f>H100+H109</f>
        <v>6966.47</v>
      </c>
      <c r="I97" s="133" t="s">
        <v>252</v>
      </c>
      <c r="J97" s="133">
        <f>J100+J103</f>
        <v>0</v>
      </c>
      <c r="K97" s="133">
        <f>K100+K106</f>
        <v>1729.22</v>
      </c>
      <c r="L97" s="133">
        <f>L100+L106</f>
        <v>3696.06</v>
      </c>
      <c r="M97" s="133">
        <f>M100+M106</f>
        <v>3807.4</v>
      </c>
      <c r="N97" s="133">
        <f>N100+N106</f>
        <v>5322.84</v>
      </c>
      <c r="O97" s="133">
        <f>O100+O106</f>
        <v>5255.55</v>
      </c>
      <c r="P97" s="89">
        <f>P100+P109</f>
        <v>7399.400000000001</v>
      </c>
      <c r="Q97" s="89">
        <f>Q100+Q109</f>
        <v>7094.26</v>
      </c>
      <c r="R97" s="89">
        <v>7399.4</v>
      </c>
      <c r="S97" s="134">
        <v>7399.4</v>
      </c>
      <c r="T97" s="147"/>
    </row>
    <row r="98" spans="1:20" s="175" customFormat="1" ht="24">
      <c r="A98" s="60" t="s">
        <v>31</v>
      </c>
      <c r="B98" s="60" t="s">
        <v>254</v>
      </c>
      <c r="C98" s="140" t="s">
        <v>28</v>
      </c>
      <c r="D98" s="178">
        <v>501</v>
      </c>
      <c r="E98" s="179" t="s">
        <v>250</v>
      </c>
      <c r="F98" s="179" t="s">
        <v>255</v>
      </c>
      <c r="G98" s="178" t="s">
        <v>216</v>
      </c>
      <c r="H98" s="141">
        <v>481.7</v>
      </c>
      <c r="I98" s="141">
        <v>481.76</v>
      </c>
      <c r="J98" s="144">
        <v>0</v>
      </c>
      <c r="K98" s="144">
        <f>K103</f>
        <v>0</v>
      </c>
      <c r="L98" s="144">
        <v>514.5</v>
      </c>
      <c r="M98" s="144">
        <v>514.5</v>
      </c>
      <c r="N98" s="144">
        <v>514.5</v>
      </c>
      <c r="O98" s="144">
        <v>514.5</v>
      </c>
      <c r="P98" s="126">
        <v>914.6</v>
      </c>
      <c r="Q98" s="126">
        <v>917.64</v>
      </c>
      <c r="R98" s="126">
        <v>914.6</v>
      </c>
      <c r="S98" s="141">
        <v>914.6</v>
      </c>
      <c r="T98" s="178"/>
    </row>
    <row r="99" spans="1:20" s="14" customFormat="1" ht="12.75">
      <c r="A99" s="60"/>
      <c r="B99" s="60"/>
      <c r="C99" s="13" t="s">
        <v>57</v>
      </c>
      <c r="D99" s="147"/>
      <c r="E99" s="149"/>
      <c r="F99" s="149"/>
      <c r="G99" s="147" t="s">
        <v>216</v>
      </c>
      <c r="H99" s="134"/>
      <c r="I99" s="134"/>
      <c r="J99" s="133"/>
      <c r="K99" s="133"/>
      <c r="L99" s="133"/>
      <c r="M99" s="133"/>
      <c r="N99" s="133"/>
      <c r="O99" s="54"/>
      <c r="P99" s="89"/>
      <c r="Q99" s="89"/>
      <c r="R99" s="89"/>
      <c r="S99" s="134"/>
      <c r="T99" s="147"/>
    </row>
    <row r="100" spans="1:20" s="14" customFormat="1" ht="42.75" customHeight="1">
      <c r="A100" s="60"/>
      <c r="B100" s="60"/>
      <c r="C100" s="13" t="s">
        <v>253</v>
      </c>
      <c r="D100" s="147">
        <v>501</v>
      </c>
      <c r="E100" s="149" t="s">
        <v>250</v>
      </c>
      <c r="F100" s="149" t="s">
        <v>255</v>
      </c>
      <c r="G100" s="147"/>
      <c r="H100" s="134">
        <v>481.7</v>
      </c>
      <c r="I100" s="134">
        <v>481.76</v>
      </c>
      <c r="J100" s="54">
        <v>0</v>
      </c>
      <c r="K100" s="54">
        <f>K105</f>
        <v>0</v>
      </c>
      <c r="L100" s="54">
        <v>514.5</v>
      </c>
      <c r="M100" s="54">
        <v>514.5</v>
      </c>
      <c r="N100" s="54">
        <v>514.5</v>
      </c>
      <c r="O100" s="54">
        <v>514.5</v>
      </c>
      <c r="P100" s="89">
        <v>914.6</v>
      </c>
      <c r="Q100" s="89">
        <v>917.64</v>
      </c>
      <c r="R100" s="89">
        <v>914.6</v>
      </c>
      <c r="S100" s="134">
        <v>914.6</v>
      </c>
      <c r="T100" s="147"/>
    </row>
    <row r="101" spans="1:20" s="14" customFormat="1" ht="15" customHeight="1">
      <c r="A101" s="60" t="s">
        <v>221</v>
      </c>
      <c r="B101" s="60" t="s">
        <v>256</v>
      </c>
      <c r="C101" s="13" t="s">
        <v>28</v>
      </c>
      <c r="D101" s="147">
        <v>501</v>
      </c>
      <c r="E101" s="149" t="s">
        <v>250</v>
      </c>
      <c r="F101" s="149" t="s">
        <v>257</v>
      </c>
      <c r="G101" s="147">
        <v>810</v>
      </c>
      <c r="H101" s="134">
        <v>481.7</v>
      </c>
      <c r="I101" s="134">
        <v>481.76</v>
      </c>
      <c r="J101" s="54">
        <v>0</v>
      </c>
      <c r="K101" s="54">
        <v>0</v>
      </c>
      <c r="L101" s="54">
        <v>514.5</v>
      </c>
      <c r="M101" s="54">
        <v>514.5</v>
      </c>
      <c r="N101" s="54">
        <v>514.5</v>
      </c>
      <c r="O101" s="54">
        <v>514.5</v>
      </c>
      <c r="P101" s="89">
        <v>914.6</v>
      </c>
      <c r="Q101" s="89">
        <v>917.64</v>
      </c>
      <c r="R101" s="89">
        <v>914.6</v>
      </c>
      <c r="S101" s="134">
        <v>914.6</v>
      </c>
      <c r="T101" s="147"/>
    </row>
    <row r="102" spans="1:20" s="14" customFormat="1" ht="12.75">
      <c r="A102" s="60"/>
      <c r="B102" s="60"/>
      <c r="C102" s="13" t="s">
        <v>57</v>
      </c>
      <c r="D102" s="147"/>
      <c r="E102" s="149"/>
      <c r="F102" s="149"/>
      <c r="G102" s="147"/>
      <c r="H102" s="134"/>
      <c r="I102" s="134"/>
      <c r="J102" s="133"/>
      <c r="K102" s="133"/>
      <c r="L102" s="133"/>
      <c r="M102" s="54"/>
      <c r="N102" s="133"/>
      <c r="O102" s="54"/>
      <c r="P102" s="89"/>
      <c r="Q102" s="89"/>
      <c r="R102" s="89"/>
      <c r="S102" s="134"/>
      <c r="T102" s="147"/>
    </row>
    <row r="103" spans="1:21" s="14" customFormat="1" ht="51" customHeight="1">
      <c r="A103" s="60"/>
      <c r="B103" s="60"/>
      <c r="C103" s="13" t="s">
        <v>253</v>
      </c>
      <c r="D103" s="147">
        <v>501</v>
      </c>
      <c r="E103" s="149" t="s">
        <v>250</v>
      </c>
      <c r="F103" s="149" t="s">
        <v>257</v>
      </c>
      <c r="G103" s="147">
        <v>810</v>
      </c>
      <c r="H103" s="134">
        <v>481.7</v>
      </c>
      <c r="I103" s="134">
        <v>481.76</v>
      </c>
      <c r="J103" s="54">
        <v>0</v>
      </c>
      <c r="K103" s="54">
        <f>K108</f>
        <v>0</v>
      </c>
      <c r="L103" s="54">
        <v>514.5</v>
      </c>
      <c r="M103" s="54">
        <v>514.5</v>
      </c>
      <c r="N103" s="54">
        <v>514.5</v>
      </c>
      <c r="O103" s="54">
        <v>514.5</v>
      </c>
      <c r="P103" s="89">
        <v>914.6</v>
      </c>
      <c r="Q103" s="89">
        <v>917.64</v>
      </c>
      <c r="R103" s="89">
        <v>914.6</v>
      </c>
      <c r="S103" s="134">
        <v>914.6</v>
      </c>
      <c r="T103" s="147"/>
      <c r="U103" s="31"/>
    </row>
    <row r="104" spans="1:20" s="175" customFormat="1" ht="24">
      <c r="A104" s="60" t="s">
        <v>88</v>
      </c>
      <c r="B104" s="60" t="s">
        <v>258</v>
      </c>
      <c r="C104" s="140" t="s">
        <v>28</v>
      </c>
      <c r="D104" s="178">
        <v>501</v>
      </c>
      <c r="E104" s="179" t="s">
        <v>250</v>
      </c>
      <c r="F104" s="179" t="s">
        <v>259</v>
      </c>
      <c r="G104" s="178" t="s">
        <v>216</v>
      </c>
      <c r="H104" s="142">
        <f>H107+H113</f>
        <v>11909184.77</v>
      </c>
      <c r="I104" s="141">
        <v>6844.07</v>
      </c>
      <c r="J104" s="142">
        <f>J107+J113</f>
        <v>1620.81</v>
      </c>
      <c r="K104" s="142">
        <f>K107+K113</f>
        <v>1729.22</v>
      </c>
      <c r="L104" s="142">
        <f>L107+L113</f>
        <v>3181.56</v>
      </c>
      <c r="M104" s="142">
        <f>M107+M113</f>
        <v>846011.76</v>
      </c>
      <c r="N104" s="142">
        <f>N107+N113</f>
        <v>4808.34</v>
      </c>
      <c r="O104" s="142">
        <f>SUM(O107+O113)</f>
        <v>2398493.92</v>
      </c>
      <c r="P104" s="126">
        <f>P107+P113</f>
        <v>8159895.2299999995</v>
      </c>
      <c r="Q104" s="126">
        <f>Q107+Q113</f>
        <v>3533489.85</v>
      </c>
      <c r="R104" s="126">
        <v>6484.8</v>
      </c>
      <c r="S104" s="141">
        <f>S107+S113</f>
        <v>6484.8</v>
      </c>
      <c r="T104" s="140"/>
    </row>
    <row r="105" spans="1:20" s="14" customFormat="1" ht="12.75">
      <c r="A105" s="60"/>
      <c r="B105" s="60"/>
      <c r="C105" s="13" t="s">
        <v>57</v>
      </c>
      <c r="D105" s="147"/>
      <c r="E105" s="149"/>
      <c r="F105" s="149"/>
      <c r="G105" s="147"/>
      <c r="H105" s="133"/>
      <c r="I105" s="134"/>
      <c r="J105" s="134"/>
      <c r="K105" s="133"/>
      <c r="L105" s="133"/>
      <c r="M105" s="133"/>
      <c r="N105" s="133"/>
      <c r="O105" s="133"/>
      <c r="P105" s="89"/>
      <c r="Q105" s="89"/>
      <c r="R105" s="89"/>
      <c r="S105" s="134"/>
      <c r="T105" s="147"/>
    </row>
    <row r="106" spans="1:20" s="14" customFormat="1" ht="25.5" customHeight="1">
      <c r="A106" s="60"/>
      <c r="B106" s="60"/>
      <c r="C106" s="13" t="s">
        <v>253</v>
      </c>
      <c r="D106" s="147">
        <v>501</v>
      </c>
      <c r="E106" s="149" t="s">
        <v>250</v>
      </c>
      <c r="F106" s="149" t="s">
        <v>259</v>
      </c>
      <c r="G106" s="147" t="s">
        <v>216</v>
      </c>
      <c r="H106" s="133">
        <v>6484.77</v>
      </c>
      <c r="I106" s="134">
        <v>6844.07</v>
      </c>
      <c r="J106" s="134">
        <v>1620.81</v>
      </c>
      <c r="K106" s="133">
        <v>1729.22</v>
      </c>
      <c r="L106" s="133">
        <v>3181.56</v>
      </c>
      <c r="M106" s="133">
        <v>3292.9</v>
      </c>
      <c r="N106" s="133">
        <v>4808.34</v>
      </c>
      <c r="O106" s="133">
        <v>4741.05</v>
      </c>
      <c r="P106" s="89">
        <v>6484.8</v>
      </c>
      <c r="Q106" s="89">
        <v>6176.62</v>
      </c>
      <c r="R106" s="89">
        <v>6484.8</v>
      </c>
      <c r="S106" s="134">
        <v>6484.8</v>
      </c>
      <c r="T106" s="55" t="s">
        <v>611</v>
      </c>
    </row>
    <row r="107" spans="1:20" s="14" customFormat="1" ht="25.5" customHeight="1">
      <c r="A107" s="60" t="s">
        <v>260</v>
      </c>
      <c r="B107" s="60" t="s">
        <v>261</v>
      </c>
      <c r="C107" s="13" t="s">
        <v>28</v>
      </c>
      <c r="D107" s="147">
        <v>501</v>
      </c>
      <c r="E107" s="149" t="s">
        <v>250</v>
      </c>
      <c r="F107" s="149" t="s">
        <v>262</v>
      </c>
      <c r="G107" s="147">
        <v>810</v>
      </c>
      <c r="H107" s="133">
        <v>6484.77</v>
      </c>
      <c r="I107" s="134">
        <v>6844.07</v>
      </c>
      <c r="J107" s="134">
        <v>1620.81</v>
      </c>
      <c r="K107" s="133">
        <v>1729.22</v>
      </c>
      <c r="L107" s="133">
        <v>3181.56</v>
      </c>
      <c r="M107" s="133">
        <v>3292.9</v>
      </c>
      <c r="N107" s="133">
        <v>4808.34</v>
      </c>
      <c r="O107" s="133">
        <v>4741.05</v>
      </c>
      <c r="P107" s="89">
        <v>6484.8</v>
      </c>
      <c r="Q107" s="89">
        <v>6176.62</v>
      </c>
      <c r="R107" s="89">
        <v>6484.8</v>
      </c>
      <c r="S107" s="134">
        <v>6484.8</v>
      </c>
      <c r="T107" s="180"/>
    </row>
    <row r="108" spans="1:20" s="14" customFormat="1" ht="12.75">
      <c r="A108" s="60"/>
      <c r="B108" s="60"/>
      <c r="C108" s="13" t="s">
        <v>57</v>
      </c>
      <c r="D108" s="147"/>
      <c r="E108" s="149"/>
      <c r="F108" s="149"/>
      <c r="G108" s="147"/>
      <c r="H108" s="133"/>
      <c r="I108" s="134"/>
      <c r="J108" s="134"/>
      <c r="K108" s="133"/>
      <c r="L108" s="133"/>
      <c r="M108" s="133"/>
      <c r="N108" s="133"/>
      <c r="O108" s="133"/>
      <c r="P108" s="89"/>
      <c r="Q108" s="89"/>
      <c r="R108" s="89"/>
      <c r="S108" s="134"/>
      <c r="T108" s="180"/>
    </row>
    <row r="109" spans="1:20" s="14" customFormat="1" ht="87.75" customHeight="1">
      <c r="A109" s="60"/>
      <c r="B109" s="60"/>
      <c r="C109" s="13" t="s">
        <v>253</v>
      </c>
      <c r="D109" s="147">
        <v>501</v>
      </c>
      <c r="E109" s="149" t="s">
        <v>250</v>
      </c>
      <c r="F109" s="149" t="s">
        <v>262</v>
      </c>
      <c r="G109" s="147">
        <v>810</v>
      </c>
      <c r="H109" s="133">
        <v>6484.77</v>
      </c>
      <c r="I109" s="134">
        <v>6844.07</v>
      </c>
      <c r="J109" s="134">
        <v>1620.81</v>
      </c>
      <c r="K109" s="133">
        <v>1729.22</v>
      </c>
      <c r="L109" s="133">
        <v>3181.56</v>
      </c>
      <c r="M109" s="133">
        <v>3292.9</v>
      </c>
      <c r="N109" s="133">
        <v>4808.34</v>
      </c>
      <c r="O109" s="133">
        <v>4741.05</v>
      </c>
      <c r="P109" s="89">
        <v>6484.8</v>
      </c>
      <c r="Q109" s="89">
        <v>6176.62</v>
      </c>
      <c r="R109" s="89">
        <v>6484.8</v>
      </c>
      <c r="S109" s="134">
        <v>6484.8</v>
      </c>
      <c r="T109" s="181"/>
    </row>
    <row r="110" spans="1:20" s="14" customFormat="1" ht="29.25" customHeight="1">
      <c r="A110" s="59" t="s">
        <v>59</v>
      </c>
      <c r="B110" s="59" t="s">
        <v>289</v>
      </c>
      <c r="C110" s="13" t="s">
        <v>28</v>
      </c>
      <c r="D110" s="152" t="s">
        <v>290</v>
      </c>
      <c r="E110" s="152" t="s">
        <v>291</v>
      </c>
      <c r="F110" s="152" t="s">
        <v>292</v>
      </c>
      <c r="G110" s="153">
        <v>240</v>
      </c>
      <c r="H110" s="133">
        <v>9352789.09</v>
      </c>
      <c r="I110" s="133">
        <v>8996739.97</v>
      </c>
      <c r="J110" s="133">
        <v>0</v>
      </c>
      <c r="K110" s="133">
        <v>0</v>
      </c>
      <c r="L110" s="133">
        <v>0</v>
      </c>
      <c r="M110" s="133">
        <v>501800.43</v>
      </c>
      <c r="N110" s="133">
        <v>0</v>
      </c>
      <c r="O110" s="133">
        <v>669842.17</v>
      </c>
      <c r="P110" s="89">
        <f>P111+P113</f>
        <v>11881700.43</v>
      </c>
      <c r="Q110" s="89">
        <f>Q111+Q113</f>
        <v>6802599.35</v>
      </c>
      <c r="R110" s="89"/>
      <c r="S110" s="133"/>
      <c r="T110" s="60"/>
    </row>
    <row r="111" spans="1:20" s="14" customFormat="1" ht="29.25" customHeight="1">
      <c r="A111" s="59"/>
      <c r="B111" s="59"/>
      <c r="C111" s="13" t="s">
        <v>28</v>
      </c>
      <c r="D111" s="152" t="s">
        <v>290</v>
      </c>
      <c r="E111" s="152" t="s">
        <v>291</v>
      </c>
      <c r="F111" s="152" t="s">
        <v>292</v>
      </c>
      <c r="G111" s="153">
        <v>110</v>
      </c>
      <c r="H111" s="133">
        <v>2549910.91</v>
      </c>
      <c r="I111" s="133">
        <v>2288538.16</v>
      </c>
      <c r="J111" s="133">
        <v>0</v>
      </c>
      <c r="K111" s="133">
        <v>0</v>
      </c>
      <c r="L111" s="133">
        <v>0</v>
      </c>
      <c r="M111" s="133">
        <v>340918.43</v>
      </c>
      <c r="N111" s="133">
        <v>0</v>
      </c>
      <c r="O111" s="133">
        <f>1324048.15+399862.55</f>
        <v>1723910.7</v>
      </c>
      <c r="P111" s="89">
        <v>3728290</v>
      </c>
      <c r="Q111" s="89">
        <v>3275286.12</v>
      </c>
      <c r="R111" s="89"/>
      <c r="S111" s="133"/>
      <c r="T111" s="60"/>
    </row>
    <row r="112" spans="1:20" s="14" customFormat="1" ht="12.75">
      <c r="A112" s="59"/>
      <c r="B112" s="59"/>
      <c r="C112" s="13" t="s">
        <v>57</v>
      </c>
      <c r="D112" s="152"/>
      <c r="E112" s="152"/>
      <c r="F112" s="152"/>
      <c r="G112" s="153"/>
      <c r="H112" s="133"/>
      <c r="I112" s="133"/>
      <c r="J112" s="133"/>
      <c r="K112" s="133"/>
      <c r="L112" s="133"/>
      <c r="M112" s="133"/>
      <c r="N112" s="133"/>
      <c r="O112" s="133"/>
      <c r="P112" s="89"/>
      <c r="Q112" s="89"/>
      <c r="R112" s="89"/>
      <c r="S112" s="133"/>
      <c r="T112" s="60"/>
    </row>
    <row r="113" spans="1:20" s="14" customFormat="1" ht="138" customHeight="1">
      <c r="A113" s="59"/>
      <c r="B113" s="59"/>
      <c r="C113" s="13" t="s">
        <v>217</v>
      </c>
      <c r="D113" s="152" t="s">
        <v>290</v>
      </c>
      <c r="E113" s="152" t="s">
        <v>291</v>
      </c>
      <c r="F113" s="152" t="s">
        <v>292</v>
      </c>
      <c r="G113" s="80"/>
      <c r="H113" s="133">
        <f>H110+H111</f>
        <v>11902700</v>
      </c>
      <c r="I113" s="133">
        <f>I110+I111</f>
        <v>11285278.13</v>
      </c>
      <c r="J113" s="133">
        <v>0</v>
      </c>
      <c r="K113" s="133">
        <v>0</v>
      </c>
      <c r="L113" s="133">
        <v>0</v>
      </c>
      <c r="M113" s="133">
        <f>M111+M110</f>
        <v>842718.86</v>
      </c>
      <c r="N113" s="133">
        <v>0</v>
      </c>
      <c r="O113" s="133">
        <f>O111+O110</f>
        <v>2393752.87</v>
      </c>
      <c r="P113" s="89">
        <v>8153410.43</v>
      </c>
      <c r="Q113" s="89">
        <v>3527313.23</v>
      </c>
      <c r="R113" s="89"/>
      <c r="S113" s="133"/>
      <c r="T113" s="60"/>
    </row>
    <row r="114" spans="1:22" s="174" customFormat="1" ht="26.25" customHeight="1">
      <c r="A114" s="59" t="s">
        <v>59</v>
      </c>
      <c r="B114" s="59" t="s">
        <v>331</v>
      </c>
      <c r="C114" s="36" t="s">
        <v>332</v>
      </c>
      <c r="D114" s="168"/>
      <c r="E114" s="168"/>
      <c r="F114" s="172"/>
      <c r="G114" s="172"/>
      <c r="H114" s="135">
        <f>H118+H135+H146+H157</f>
        <v>27264892.67</v>
      </c>
      <c r="I114" s="135">
        <f>I118+I135+I146+I157</f>
        <v>22820281.380000003</v>
      </c>
      <c r="J114" s="125">
        <f>J118+J135</f>
        <v>4557756.29</v>
      </c>
      <c r="K114" s="135">
        <f>K118+K135</f>
        <v>4043312.05</v>
      </c>
      <c r="L114" s="135">
        <f>L118+L135+L157+L146</f>
        <v>5917099.93</v>
      </c>
      <c r="M114" s="135">
        <f>M118+M135+M157</f>
        <v>4840555.79</v>
      </c>
      <c r="N114" s="135">
        <f>N116</f>
        <v>9559132.280000001</v>
      </c>
      <c r="O114" s="125">
        <f>O118+O135+O157</f>
        <v>8255741.989999999</v>
      </c>
      <c r="P114" s="125">
        <f>P116</f>
        <v>19215805.650000002</v>
      </c>
      <c r="Q114" s="125">
        <f>Q116</f>
        <v>17624675.810000002</v>
      </c>
      <c r="R114" s="125">
        <f>R118+R135+R146+R157</f>
        <v>12855900</v>
      </c>
      <c r="S114" s="125">
        <f>S118+S135+S146+S157</f>
        <v>12884000</v>
      </c>
      <c r="T114" s="135"/>
      <c r="V114" s="182"/>
    </row>
    <row r="115" spans="1:20" s="14" customFormat="1" ht="12.75">
      <c r="A115" s="59"/>
      <c r="B115" s="59"/>
      <c r="C115" s="13" t="s">
        <v>57</v>
      </c>
      <c r="D115" s="149"/>
      <c r="E115" s="149"/>
      <c r="F115" s="154"/>
      <c r="G115" s="154"/>
      <c r="H115" s="134"/>
      <c r="I115" s="134"/>
      <c r="J115" s="84"/>
      <c r="K115" s="147"/>
      <c r="L115" s="147"/>
      <c r="M115" s="147"/>
      <c r="N115" s="147"/>
      <c r="O115" s="84"/>
      <c r="P115" s="89"/>
      <c r="Q115" s="89"/>
      <c r="R115" s="84"/>
      <c r="S115" s="147"/>
      <c r="T115" s="134"/>
    </row>
    <row r="116" spans="1:22" s="14" customFormat="1" ht="24">
      <c r="A116" s="59"/>
      <c r="B116" s="59"/>
      <c r="C116" s="13" t="s">
        <v>217</v>
      </c>
      <c r="D116" s="149" t="s">
        <v>290</v>
      </c>
      <c r="E116" s="149" t="s">
        <v>333</v>
      </c>
      <c r="F116" s="154" t="s">
        <v>334</v>
      </c>
      <c r="G116" s="154" t="s">
        <v>335</v>
      </c>
      <c r="H116" s="134">
        <f>H120+H137+H159+H148</f>
        <v>27264892.67</v>
      </c>
      <c r="I116" s="134">
        <f>I120+I137+I159+I148</f>
        <v>22820281.38</v>
      </c>
      <c r="J116" s="89">
        <f>J120+J137</f>
        <v>4557756.29</v>
      </c>
      <c r="K116" s="134">
        <f>K120+K137</f>
        <v>4043312.05</v>
      </c>
      <c r="L116" s="134">
        <f>L120+L137+L148+L159</f>
        <v>5917099.93</v>
      </c>
      <c r="M116" s="134">
        <f>M120+M137</f>
        <v>4840555.79</v>
      </c>
      <c r="N116" s="134">
        <f>N120+N137+N159+N148</f>
        <v>9559132.280000001</v>
      </c>
      <c r="O116" s="89">
        <f>O120+O137+O159</f>
        <v>8255741.989999999</v>
      </c>
      <c r="P116" s="89">
        <f>P120+P137+P148+P159</f>
        <v>19215805.650000002</v>
      </c>
      <c r="Q116" s="89">
        <f>Q120+Q137+Q159+Q148</f>
        <v>17624675.810000002</v>
      </c>
      <c r="R116" s="89">
        <v>12701500</v>
      </c>
      <c r="S116" s="89">
        <f>S120+S137+S159+S148</f>
        <v>12884000</v>
      </c>
      <c r="T116" s="147"/>
      <c r="U116" s="46"/>
      <c r="V116" s="46"/>
    </row>
    <row r="117" spans="1:20" s="31" customFormat="1" ht="36">
      <c r="A117" s="59"/>
      <c r="B117" s="59"/>
      <c r="C117" s="19" t="s">
        <v>336</v>
      </c>
      <c r="D117" s="146" t="s">
        <v>337</v>
      </c>
      <c r="E117" s="146" t="s">
        <v>338</v>
      </c>
      <c r="F117" s="155" t="s">
        <v>334</v>
      </c>
      <c r="G117" s="155" t="s">
        <v>335</v>
      </c>
      <c r="H117" s="89">
        <f>H146</f>
        <v>4271435</v>
      </c>
      <c r="I117" s="89">
        <f>I148</f>
        <v>2461893.45</v>
      </c>
      <c r="J117" s="83">
        <v>0</v>
      </c>
      <c r="K117" s="83">
        <v>0</v>
      </c>
      <c r="L117" s="83">
        <v>0</v>
      </c>
      <c r="M117" s="83">
        <v>0</v>
      </c>
      <c r="N117" s="83">
        <v>0</v>
      </c>
      <c r="O117" s="83">
        <v>0</v>
      </c>
      <c r="P117" s="89">
        <f>P146</f>
        <v>0</v>
      </c>
      <c r="Q117" s="89">
        <v>0</v>
      </c>
      <c r="R117" s="89">
        <f>R146</f>
        <v>154400</v>
      </c>
      <c r="S117" s="89">
        <v>0</v>
      </c>
      <c r="T117" s="84"/>
    </row>
    <row r="118" spans="1:20" s="185" customFormat="1" ht="24">
      <c r="A118" s="62" t="s">
        <v>31</v>
      </c>
      <c r="B118" s="62" t="s">
        <v>339</v>
      </c>
      <c r="C118" s="124" t="s">
        <v>28</v>
      </c>
      <c r="D118" s="183" t="s">
        <v>290</v>
      </c>
      <c r="E118" s="183" t="s">
        <v>333</v>
      </c>
      <c r="F118" s="184" t="s">
        <v>340</v>
      </c>
      <c r="G118" s="184"/>
      <c r="H118" s="126">
        <f>H120</f>
        <v>12187804</v>
      </c>
      <c r="I118" s="126">
        <f aca="true" t="shared" si="25" ref="I118:Q118">I120</f>
        <v>11149837.16</v>
      </c>
      <c r="J118" s="126">
        <f t="shared" si="25"/>
        <v>4557756.29</v>
      </c>
      <c r="K118" s="126">
        <f>K120</f>
        <v>4043312.05</v>
      </c>
      <c r="L118" s="126">
        <f t="shared" si="25"/>
        <v>5138872.93</v>
      </c>
      <c r="M118" s="126">
        <f t="shared" si="25"/>
        <v>4496728.79</v>
      </c>
      <c r="N118" s="126">
        <f>N120</f>
        <v>9464132.280000001</v>
      </c>
      <c r="O118" s="126">
        <f t="shared" si="25"/>
        <v>7477514.989999999</v>
      </c>
      <c r="P118" s="126">
        <f>P120</f>
        <v>16408981.3</v>
      </c>
      <c r="Q118" s="126">
        <f t="shared" si="25"/>
        <v>16408981.3</v>
      </c>
      <c r="R118" s="126">
        <v>12287800</v>
      </c>
      <c r="S118" s="126">
        <v>12287800</v>
      </c>
      <c r="T118" s="132"/>
    </row>
    <row r="119" spans="1:20" s="47" customFormat="1" ht="12.75">
      <c r="A119" s="62"/>
      <c r="B119" s="62"/>
      <c r="C119" s="19" t="s">
        <v>57</v>
      </c>
      <c r="D119" s="146"/>
      <c r="E119" s="146"/>
      <c r="F119" s="155"/>
      <c r="G119" s="155"/>
      <c r="H119" s="89"/>
      <c r="I119" s="89"/>
      <c r="J119" s="84"/>
      <c r="K119" s="84"/>
      <c r="L119" s="84"/>
      <c r="M119" s="84"/>
      <c r="N119" s="84"/>
      <c r="O119" s="84"/>
      <c r="P119" s="89"/>
      <c r="Q119" s="89"/>
      <c r="R119" s="84"/>
      <c r="S119" s="84"/>
      <c r="T119" s="84"/>
    </row>
    <row r="120" spans="1:20" s="47" customFormat="1" ht="24">
      <c r="A120" s="62"/>
      <c r="B120" s="62"/>
      <c r="C120" s="19" t="s">
        <v>217</v>
      </c>
      <c r="D120" s="146" t="s">
        <v>290</v>
      </c>
      <c r="E120" s="146" t="s">
        <v>333</v>
      </c>
      <c r="F120" s="155" t="s">
        <v>340</v>
      </c>
      <c r="G120" s="155" t="s">
        <v>335</v>
      </c>
      <c r="H120" s="89">
        <f>H121+H122</f>
        <v>12187804</v>
      </c>
      <c r="I120" s="89">
        <f>I121+I122</f>
        <v>11149837.16</v>
      </c>
      <c r="J120" s="89">
        <f>J121</f>
        <v>4557756.29</v>
      </c>
      <c r="K120" s="89">
        <f>K121</f>
        <v>4043312.05</v>
      </c>
      <c r="L120" s="89">
        <f>L121+L122</f>
        <v>5138872.93</v>
      </c>
      <c r="M120" s="89">
        <f>M121+M122</f>
        <v>4496728.79</v>
      </c>
      <c r="N120" s="89">
        <f>N121+N122</f>
        <v>9464132.280000001</v>
      </c>
      <c r="O120" s="89">
        <f>O121+O122</f>
        <v>7477514.989999999</v>
      </c>
      <c r="P120" s="89">
        <f>P121+P122+P133+P134</f>
        <v>16408981.3</v>
      </c>
      <c r="Q120" s="89">
        <f>Q121+Q122+Q133+Q134</f>
        <v>16408981.3</v>
      </c>
      <c r="R120" s="89">
        <f>R121+R122</f>
        <v>12287800</v>
      </c>
      <c r="S120" s="89">
        <f>S121+S122</f>
        <v>12287800</v>
      </c>
      <c r="T120" s="84"/>
    </row>
    <row r="121" spans="1:23" s="31" customFormat="1" ht="60.75" customHeight="1">
      <c r="A121" s="19" t="s">
        <v>174</v>
      </c>
      <c r="B121" s="19" t="s">
        <v>341</v>
      </c>
      <c r="C121" s="19" t="s">
        <v>217</v>
      </c>
      <c r="D121" s="146">
        <v>501</v>
      </c>
      <c r="E121" s="146" t="s">
        <v>333</v>
      </c>
      <c r="F121" s="155" t="s">
        <v>342</v>
      </c>
      <c r="G121" s="155" t="s">
        <v>343</v>
      </c>
      <c r="H121" s="89">
        <v>10712830</v>
      </c>
      <c r="I121" s="89">
        <v>9575928.25</v>
      </c>
      <c r="J121" s="89">
        <v>4557756.29</v>
      </c>
      <c r="K121" s="89">
        <v>4043312.05</v>
      </c>
      <c r="L121" s="89">
        <v>5138872.93</v>
      </c>
      <c r="M121" s="89">
        <v>4496728.79</v>
      </c>
      <c r="N121" s="89">
        <v>5134742.28</v>
      </c>
      <c r="O121" s="89">
        <f>M121+331159.92+338724.48</f>
        <v>5166613.1899999995</v>
      </c>
      <c r="P121" s="89">
        <v>9475380.72</v>
      </c>
      <c r="Q121" s="89">
        <v>9475380.72</v>
      </c>
      <c r="R121" s="89">
        <v>10712830</v>
      </c>
      <c r="S121" s="89">
        <v>10712830</v>
      </c>
      <c r="T121" s="19"/>
      <c r="V121" s="48"/>
      <c r="W121" s="48"/>
    </row>
    <row r="122" spans="1:22" s="31" customFormat="1" ht="45" customHeight="1">
      <c r="A122" s="19" t="s">
        <v>344</v>
      </c>
      <c r="B122" s="19" t="s">
        <v>345</v>
      </c>
      <c r="C122" s="19" t="s">
        <v>217</v>
      </c>
      <c r="D122" s="146" t="s">
        <v>290</v>
      </c>
      <c r="E122" s="146" t="s">
        <v>333</v>
      </c>
      <c r="F122" s="155" t="s">
        <v>340</v>
      </c>
      <c r="G122" s="155" t="s">
        <v>346</v>
      </c>
      <c r="H122" s="89">
        <f aca="true" t="shared" si="26" ref="H122:O122">SUM(H123:H134)</f>
        <v>1474974</v>
      </c>
      <c r="I122" s="89">
        <f t="shared" si="26"/>
        <v>1573908.91</v>
      </c>
      <c r="J122" s="89">
        <f t="shared" si="26"/>
        <v>95</v>
      </c>
      <c r="K122" s="89">
        <f t="shared" si="26"/>
        <v>0</v>
      </c>
      <c r="L122" s="89">
        <f t="shared" si="26"/>
        <v>0</v>
      </c>
      <c r="M122" s="89">
        <f t="shared" si="26"/>
        <v>0</v>
      </c>
      <c r="N122" s="89">
        <f t="shared" si="26"/>
        <v>4329390</v>
      </c>
      <c r="O122" s="89">
        <f t="shared" si="26"/>
        <v>2310901.8</v>
      </c>
      <c r="P122" s="89">
        <f>SUM(P123:P132)</f>
        <v>3683600.5799999996</v>
      </c>
      <c r="Q122" s="89">
        <f>SUM(Q123:Q132)</f>
        <v>3683600.5799999996</v>
      </c>
      <c r="R122" s="89">
        <f>SUM(R123:R134)</f>
        <v>1574970</v>
      </c>
      <c r="S122" s="89">
        <f>SUM(S123:S134)</f>
        <v>1574970</v>
      </c>
      <c r="T122" s="84"/>
      <c r="V122" s="48"/>
    </row>
    <row r="123" spans="1:20" s="31" customFormat="1" ht="84" customHeight="1">
      <c r="A123" s="19" t="s">
        <v>347</v>
      </c>
      <c r="B123" s="19" t="s">
        <v>348</v>
      </c>
      <c r="C123" s="19" t="s">
        <v>217</v>
      </c>
      <c r="D123" s="146" t="s">
        <v>290</v>
      </c>
      <c r="E123" s="146" t="s">
        <v>333</v>
      </c>
      <c r="F123" s="155" t="s">
        <v>340</v>
      </c>
      <c r="G123" s="155" t="s">
        <v>346</v>
      </c>
      <c r="H123" s="89">
        <v>522080</v>
      </c>
      <c r="I123" s="89">
        <v>522080</v>
      </c>
      <c r="J123" s="89">
        <v>0</v>
      </c>
      <c r="K123" s="89">
        <v>0</v>
      </c>
      <c r="L123" s="89">
        <v>0</v>
      </c>
      <c r="M123" s="89">
        <v>0</v>
      </c>
      <c r="N123" s="89">
        <v>522080</v>
      </c>
      <c r="O123" s="89">
        <v>522080</v>
      </c>
      <c r="P123" s="89">
        <v>522080</v>
      </c>
      <c r="Q123" s="89">
        <f aca="true" t="shared" si="27" ref="Q123:Q130">O123</f>
        <v>522080</v>
      </c>
      <c r="R123" s="89">
        <v>522080</v>
      </c>
      <c r="S123" s="89">
        <v>522080</v>
      </c>
      <c r="T123" s="19"/>
    </row>
    <row r="124" spans="1:22" s="31" customFormat="1" ht="24">
      <c r="A124" s="19" t="s">
        <v>349</v>
      </c>
      <c r="B124" s="19" t="s">
        <v>350</v>
      </c>
      <c r="C124" s="19" t="s">
        <v>217</v>
      </c>
      <c r="D124" s="146" t="s">
        <v>290</v>
      </c>
      <c r="E124" s="146" t="s">
        <v>333</v>
      </c>
      <c r="F124" s="155" t="s">
        <v>340</v>
      </c>
      <c r="G124" s="155" t="s">
        <v>346</v>
      </c>
      <c r="H124" s="89">
        <v>81706</v>
      </c>
      <c r="I124" s="89">
        <v>81705.74</v>
      </c>
      <c r="J124" s="89">
        <v>0</v>
      </c>
      <c r="K124" s="89">
        <v>0</v>
      </c>
      <c r="L124" s="89">
        <v>0</v>
      </c>
      <c r="M124" s="89">
        <v>0</v>
      </c>
      <c r="N124" s="89">
        <v>81706</v>
      </c>
      <c r="O124" s="89">
        <v>75805.04</v>
      </c>
      <c r="P124" s="89">
        <v>75805.04</v>
      </c>
      <c r="Q124" s="89">
        <f t="shared" si="27"/>
        <v>75805.04</v>
      </c>
      <c r="R124" s="89">
        <v>81706</v>
      </c>
      <c r="S124" s="89">
        <v>81706</v>
      </c>
      <c r="T124" s="19"/>
      <c r="V124" s="48"/>
    </row>
    <row r="125" spans="1:20" s="31" customFormat="1" ht="24">
      <c r="A125" s="19" t="s">
        <v>351</v>
      </c>
      <c r="B125" s="19" t="s">
        <v>352</v>
      </c>
      <c r="C125" s="19" t="s">
        <v>217</v>
      </c>
      <c r="D125" s="146" t="s">
        <v>290</v>
      </c>
      <c r="E125" s="146" t="s">
        <v>333</v>
      </c>
      <c r="F125" s="155" t="s">
        <v>340</v>
      </c>
      <c r="G125" s="155" t="s">
        <v>346</v>
      </c>
      <c r="H125" s="89">
        <v>173824</v>
      </c>
      <c r="I125" s="89">
        <v>173824</v>
      </c>
      <c r="J125" s="89">
        <v>0</v>
      </c>
      <c r="K125" s="89">
        <v>0</v>
      </c>
      <c r="L125" s="89">
        <v>0</v>
      </c>
      <c r="M125" s="89">
        <v>0</v>
      </c>
      <c r="N125" s="89">
        <v>173824</v>
      </c>
      <c r="O125" s="89">
        <v>173824.03</v>
      </c>
      <c r="P125" s="89">
        <v>173824.03</v>
      </c>
      <c r="Q125" s="89">
        <v>173824.03</v>
      </c>
      <c r="R125" s="89">
        <v>173824</v>
      </c>
      <c r="S125" s="89">
        <v>173824</v>
      </c>
      <c r="T125" s="19"/>
    </row>
    <row r="126" spans="1:20" s="31" customFormat="1" ht="56.25" customHeight="1">
      <c r="A126" s="19" t="s">
        <v>353</v>
      </c>
      <c r="B126" s="19" t="s">
        <v>354</v>
      </c>
      <c r="C126" s="19" t="s">
        <v>217</v>
      </c>
      <c r="D126" s="146" t="s">
        <v>290</v>
      </c>
      <c r="E126" s="146" t="s">
        <v>333</v>
      </c>
      <c r="F126" s="155" t="s">
        <v>340</v>
      </c>
      <c r="G126" s="155" t="s">
        <v>346</v>
      </c>
      <c r="H126" s="89">
        <v>42990</v>
      </c>
      <c r="I126" s="89">
        <v>42986.22</v>
      </c>
      <c r="J126" s="89">
        <v>0</v>
      </c>
      <c r="K126" s="89">
        <v>0</v>
      </c>
      <c r="L126" s="89">
        <v>0</v>
      </c>
      <c r="M126" s="89">
        <v>0</v>
      </c>
      <c r="N126" s="89">
        <v>42990</v>
      </c>
      <c r="O126" s="89">
        <v>42919.8</v>
      </c>
      <c r="P126" s="89">
        <v>42919.8</v>
      </c>
      <c r="Q126" s="89">
        <f t="shared" si="27"/>
        <v>42919.8</v>
      </c>
      <c r="R126" s="89">
        <v>42990</v>
      </c>
      <c r="S126" s="89">
        <v>42990</v>
      </c>
      <c r="T126" s="19"/>
    </row>
    <row r="127" spans="1:20" s="31" customFormat="1" ht="24">
      <c r="A127" s="19" t="s">
        <v>355</v>
      </c>
      <c r="B127" s="19" t="s">
        <v>356</v>
      </c>
      <c r="C127" s="19" t="s">
        <v>217</v>
      </c>
      <c r="D127" s="146" t="s">
        <v>290</v>
      </c>
      <c r="E127" s="146" t="s">
        <v>333</v>
      </c>
      <c r="F127" s="155" t="s">
        <v>340</v>
      </c>
      <c r="G127" s="155" t="s">
        <v>346</v>
      </c>
      <c r="H127" s="89">
        <v>80000</v>
      </c>
      <c r="I127" s="89">
        <v>80000</v>
      </c>
      <c r="J127" s="156">
        <v>95</v>
      </c>
      <c r="K127" s="89">
        <v>0</v>
      </c>
      <c r="L127" s="89">
        <v>0</v>
      </c>
      <c r="M127" s="89">
        <v>0</v>
      </c>
      <c r="N127" s="89">
        <v>80000</v>
      </c>
      <c r="O127" s="89">
        <v>80000</v>
      </c>
      <c r="P127" s="89">
        <v>80000</v>
      </c>
      <c r="Q127" s="89">
        <f t="shared" si="27"/>
        <v>80000</v>
      </c>
      <c r="R127" s="89">
        <v>80000</v>
      </c>
      <c r="S127" s="89">
        <v>80000</v>
      </c>
      <c r="T127" s="19"/>
    </row>
    <row r="128" spans="1:20" s="31" customFormat="1" ht="51.75" customHeight="1">
      <c r="A128" s="19" t="s">
        <v>357</v>
      </c>
      <c r="B128" s="19" t="s">
        <v>358</v>
      </c>
      <c r="C128" s="19" t="s">
        <v>217</v>
      </c>
      <c r="D128" s="146" t="s">
        <v>290</v>
      </c>
      <c r="E128" s="146" t="s">
        <v>333</v>
      </c>
      <c r="F128" s="155" t="s">
        <v>340</v>
      </c>
      <c r="G128" s="155" t="s">
        <v>346</v>
      </c>
      <c r="H128" s="89">
        <v>495584</v>
      </c>
      <c r="I128" s="89">
        <v>495584</v>
      </c>
      <c r="J128" s="89">
        <v>0</v>
      </c>
      <c r="K128" s="89">
        <v>0</v>
      </c>
      <c r="L128" s="89">
        <v>0</v>
      </c>
      <c r="M128" s="89">
        <v>0</v>
      </c>
      <c r="N128" s="89">
        <v>0</v>
      </c>
      <c r="O128" s="89">
        <v>0</v>
      </c>
      <c r="P128" s="89">
        <v>495580</v>
      </c>
      <c r="Q128" s="89">
        <v>495580</v>
      </c>
      <c r="R128" s="89">
        <v>495580</v>
      </c>
      <c r="S128" s="89">
        <v>495580</v>
      </c>
      <c r="T128" s="19"/>
    </row>
    <row r="129" spans="1:20" s="31" customFormat="1" ht="24">
      <c r="A129" s="19" t="s">
        <v>359</v>
      </c>
      <c r="B129" s="19" t="s">
        <v>360</v>
      </c>
      <c r="C129" s="19" t="s">
        <v>217</v>
      </c>
      <c r="D129" s="146" t="s">
        <v>290</v>
      </c>
      <c r="E129" s="146" t="s">
        <v>333</v>
      </c>
      <c r="F129" s="155" t="s">
        <v>340</v>
      </c>
      <c r="G129" s="155" t="s">
        <v>346</v>
      </c>
      <c r="H129" s="89">
        <v>78790</v>
      </c>
      <c r="I129" s="89">
        <v>78790</v>
      </c>
      <c r="J129" s="89">
        <v>0</v>
      </c>
      <c r="K129" s="89">
        <v>0</v>
      </c>
      <c r="L129" s="89">
        <v>0</v>
      </c>
      <c r="M129" s="89">
        <v>0</v>
      </c>
      <c r="N129" s="89">
        <v>78790</v>
      </c>
      <c r="O129" s="89">
        <v>78790</v>
      </c>
      <c r="P129" s="89">
        <v>78790</v>
      </c>
      <c r="Q129" s="89">
        <f t="shared" si="27"/>
        <v>78790</v>
      </c>
      <c r="R129" s="89">
        <v>78790</v>
      </c>
      <c r="S129" s="89">
        <v>78790</v>
      </c>
      <c r="T129" s="19"/>
    </row>
    <row r="130" spans="1:20" s="31" customFormat="1" ht="36">
      <c r="A130" s="19" t="s">
        <v>361</v>
      </c>
      <c r="B130" s="19" t="s">
        <v>362</v>
      </c>
      <c r="C130" s="19" t="s">
        <v>217</v>
      </c>
      <c r="D130" s="146" t="s">
        <v>290</v>
      </c>
      <c r="E130" s="146" t="s">
        <v>333</v>
      </c>
      <c r="F130" s="155" t="s">
        <v>340</v>
      </c>
      <c r="G130" s="155" t="s">
        <v>346</v>
      </c>
      <c r="H130" s="89">
        <f>'[2]7 средства по кодам'!L141/1000</f>
        <v>0</v>
      </c>
      <c r="I130" s="89">
        <v>98938.95</v>
      </c>
      <c r="J130" s="89">
        <v>0</v>
      </c>
      <c r="K130" s="89">
        <v>0</v>
      </c>
      <c r="L130" s="89">
        <v>0</v>
      </c>
      <c r="M130" s="89">
        <v>0</v>
      </c>
      <c r="N130" s="89">
        <v>100000</v>
      </c>
      <c r="O130" s="89">
        <v>99982.93</v>
      </c>
      <c r="P130" s="89">
        <v>99982.93</v>
      </c>
      <c r="Q130" s="89">
        <f t="shared" si="27"/>
        <v>99982.93</v>
      </c>
      <c r="R130" s="89">
        <v>100000</v>
      </c>
      <c r="S130" s="89">
        <v>100000</v>
      </c>
      <c r="T130" s="19"/>
    </row>
    <row r="131" spans="1:20" s="31" customFormat="1" ht="108">
      <c r="A131" s="19" t="s">
        <v>363</v>
      </c>
      <c r="B131" s="19" t="s">
        <v>364</v>
      </c>
      <c r="C131" s="19" t="s">
        <v>217</v>
      </c>
      <c r="D131" s="146" t="s">
        <v>290</v>
      </c>
      <c r="E131" s="146" t="s">
        <v>333</v>
      </c>
      <c r="F131" s="155" t="s">
        <v>340</v>
      </c>
      <c r="G131" s="155" t="s">
        <v>346</v>
      </c>
      <c r="H131" s="89">
        <v>0</v>
      </c>
      <c r="I131" s="89">
        <v>0</v>
      </c>
      <c r="J131" s="89">
        <v>0</v>
      </c>
      <c r="K131" s="89">
        <v>0</v>
      </c>
      <c r="L131" s="89">
        <v>0</v>
      </c>
      <c r="M131" s="89">
        <v>0</v>
      </c>
      <c r="N131" s="89">
        <v>0</v>
      </c>
      <c r="O131" s="89">
        <v>0</v>
      </c>
      <c r="P131" s="89">
        <v>2014625</v>
      </c>
      <c r="Q131" s="89">
        <v>2014625</v>
      </c>
      <c r="R131" s="89">
        <v>0</v>
      </c>
      <c r="S131" s="89">
        <v>0</v>
      </c>
      <c r="T131" s="19"/>
    </row>
    <row r="132" spans="1:20" s="31" customFormat="1" ht="36">
      <c r="A132" s="19" t="s">
        <v>365</v>
      </c>
      <c r="B132" s="19" t="s">
        <v>366</v>
      </c>
      <c r="C132" s="19" t="s">
        <v>217</v>
      </c>
      <c r="D132" s="146" t="s">
        <v>290</v>
      </c>
      <c r="E132" s="146" t="s">
        <v>333</v>
      </c>
      <c r="F132" s="155" t="s">
        <v>340</v>
      </c>
      <c r="G132" s="155" t="s">
        <v>346</v>
      </c>
      <c r="H132" s="89">
        <v>0</v>
      </c>
      <c r="I132" s="89">
        <v>0</v>
      </c>
      <c r="J132" s="89">
        <v>0</v>
      </c>
      <c r="K132" s="89">
        <v>0</v>
      </c>
      <c r="L132" s="89">
        <v>0</v>
      </c>
      <c r="M132" s="89">
        <v>0</v>
      </c>
      <c r="N132" s="89">
        <v>0</v>
      </c>
      <c r="O132" s="89">
        <v>0</v>
      </c>
      <c r="P132" s="89">
        <v>99993.78</v>
      </c>
      <c r="Q132" s="89">
        <v>99993.78</v>
      </c>
      <c r="R132" s="89">
        <v>0</v>
      </c>
      <c r="S132" s="89">
        <v>0</v>
      </c>
      <c r="T132" s="19"/>
    </row>
    <row r="133" spans="1:20" s="31" customFormat="1" ht="24">
      <c r="A133" s="19" t="s">
        <v>367</v>
      </c>
      <c r="B133" s="19" t="s">
        <v>368</v>
      </c>
      <c r="C133" s="19" t="s">
        <v>217</v>
      </c>
      <c r="D133" s="146" t="s">
        <v>290</v>
      </c>
      <c r="E133" s="146" t="s">
        <v>333</v>
      </c>
      <c r="F133" s="155" t="s">
        <v>369</v>
      </c>
      <c r="G133" s="155" t="s">
        <v>346</v>
      </c>
      <c r="H133" s="89">
        <v>0</v>
      </c>
      <c r="I133" s="89">
        <v>0</v>
      </c>
      <c r="J133" s="89">
        <v>0</v>
      </c>
      <c r="K133" s="89">
        <v>0</v>
      </c>
      <c r="L133" s="89">
        <v>0</v>
      </c>
      <c r="M133" s="89">
        <v>0</v>
      </c>
      <c r="N133" s="89">
        <v>1250000</v>
      </c>
      <c r="O133" s="89">
        <v>1237500</v>
      </c>
      <c r="P133" s="89">
        <v>1250000</v>
      </c>
      <c r="Q133" s="89">
        <v>1250000</v>
      </c>
      <c r="R133" s="89">
        <v>0</v>
      </c>
      <c r="S133" s="89">
        <v>0</v>
      </c>
      <c r="T133" s="19"/>
    </row>
    <row r="134" spans="1:20" s="31" customFormat="1" ht="48">
      <c r="A134" s="19" t="s">
        <v>370</v>
      </c>
      <c r="B134" s="19" t="s">
        <v>371</v>
      </c>
      <c r="C134" s="19" t="s">
        <v>217</v>
      </c>
      <c r="D134" s="146" t="s">
        <v>290</v>
      </c>
      <c r="E134" s="146" t="s">
        <v>333</v>
      </c>
      <c r="F134" s="155" t="s">
        <v>372</v>
      </c>
      <c r="G134" s="155" t="s">
        <v>346</v>
      </c>
      <c r="H134" s="89">
        <v>0</v>
      </c>
      <c r="I134" s="89">
        <v>0</v>
      </c>
      <c r="J134" s="89">
        <v>0</v>
      </c>
      <c r="K134" s="89">
        <v>0</v>
      </c>
      <c r="L134" s="89">
        <v>0</v>
      </c>
      <c r="M134" s="89">
        <v>0</v>
      </c>
      <c r="N134" s="89">
        <v>2000000</v>
      </c>
      <c r="O134" s="89">
        <v>0</v>
      </c>
      <c r="P134" s="89">
        <v>2000000</v>
      </c>
      <c r="Q134" s="89">
        <v>2000000</v>
      </c>
      <c r="R134" s="89">
        <v>0</v>
      </c>
      <c r="S134" s="89">
        <v>0</v>
      </c>
      <c r="T134" s="19"/>
    </row>
    <row r="135" spans="1:20" s="185" customFormat="1" ht="24">
      <c r="A135" s="62" t="s">
        <v>88</v>
      </c>
      <c r="B135" s="62" t="s">
        <v>373</v>
      </c>
      <c r="C135" s="124" t="s">
        <v>28</v>
      </c>
      <c r="D135" s="183" t="s">
        <v>290</v>
      </c>
      <c r="E135" s="183" t="s">
        <v>374</v>
      </c>
      <c r="F135" s="184" t="s">
        <v>375</v>
      </c>
      <c r="G135" s="184" t="s">
        <v>335</v>
      </c>
      <c r="H135" s="126">
        <f>H137</f>
        <v>1168233.6700000002</v>
      </c>
      <c r="I135" s="126">
        <f>I137</f>
        <v>1168233.6700000002</v>
      </c>
      <c r="J135" s="126">
        <v>0</v>
      </c>
      <c r="K135" s="126">
        <v>0</v>
      </c>
      <c r="L135" s="126">
        <f aca="true" t="shared" si="28" ref="L135:Q135">L137</f>
        <v>778227</v>
      </c>
      <c r="M135" s="126">
        <f t="shared" si="28"/>
        <v>343827</v>
      </c>
      <c r="N135" s="126">
        <f t="shared" si="28"/>
        <v>95000</v>
      </c>
      <c r="O135" s="126">
        <f t="shared" si="28"/>
        <v>778227</v>
      </c>
      <c r="P135" s="126">
        <f t="shared" si="28"/>
        <v>1215694.51</v>
      </c>
      <c r="Q135" s="126">
        <f t="shared" si="28"/>
        <v>1215694.51</v>
      </c>
      <c r="R135" s="126">
        <f>R137</f>
        <v>413700</v>
      </c>
      <c r="S135" s="126">
        <f>S137</f>
        <v>433600</v>
      </c>
      <c r="T135" s="132"/>
    </row>
    <row r="136" spans="1:20" s="47" customFormat="1" ht="12.75">
      <c r="A136" s="62"/>
      <c r="B136" s="62"/>
      <c r="C136" s="19" t="s">
        <v>57</v>
      </c>
      <c r="D136" s="146"/>
      <c r="E136" s="146"/>
      <c r="F136" s="155"/>
      <c r="G136" s="155"/>
      <c r="H136" s="89"/>
      <c r="I136" s="89"/>
      <c r="J136" s="156"/>
      <c r="K136" s="89"/>
      <c r="L136" s="89"/>
      <c r="M136" s="89"/>
      <c r="N136" s="89"/>
      <c r="O136" s="89"/>
      <c r="P136" s="89"/>
      <c r="Q136" s="89"/>
      <c r="R136" s="89"/>
      <c r="S136" s="89"/>
      <c r="T136" s="84"/>
    </row>
    <row r="137" spans="1:20" s="47" customFormat="1" ht="33" customHeight="1">
      <c r="A137" s="62"/>
      <c r="B137" s="62"/>
      <c r="C137" s="19" t="s">
        <v>217</v>
      </c>
      <c r="D137" s="146" t="s">
        <v>290</v>
      </c>
      <c r="E137" s="146" t="s">
        <v>374</v>
      </c>
      <c r="F137" s="155" t="s">
        <v>375</v>
      </c>
      <c r="G137" s="155" t="s">
        <v>335</v>
      </c>
      <c r="H137" s="89">
        <f>H138+H139+H140</f>
        <v>1168233.6700000002</v>
      </c>
      <c r="I137" s="89">
        <f>I138+I139+I140</f>
        <v>1168233.6700000002</v>
      </c>
      <c r="J137" s="89">
        <v>0</v>
      </c>
      <c r="K137" s="89">
        <v>0</v>
      </c>
      <c r="L137" s="89">
        <f>L139+L140+L138</f>
        <v>778227</v>
      </c>
      <c r="M137" s="89">
        <f>M139+M140+M138</f>
        <v>343827</v>
      </c>
      <c r="N137" s="89">
        <f>N145</f>
        <v>95000</v>
      </c>
      <c r="O137" s="89">
        <f>O138+O139+O140</f>
        <v>778227</v>
      </c>
      <c r="P137" s="89">
        <f>P138+P139+P140+P145</f>
        <v>1215694.51</v>
      </c>
      <c r="Q137" s="89">
        <f>Q138+Q139+Q140+Q145</f>
        <v>1215694.51</v>
      </c>
      <c r="R137" s="89">
        <f>R138+R139+R140+R145</f>
        <v>413700</v>
      </c>
      <c r="S137" s="89">
        <f>S138</f>
        <v>433600</v>
      </c>
      <c r="T137" s="84"/>
    </row>
    <row r="138" spans="1:20" s="31" customFormat="1" ht="69" customHeight="1">
      <c r="A138" s="19" t="s">
        <v>174</v>
      </c>
      <c r="B138" s="19" t="s">
        <v>376</v>
      </c>
      <c r="C138" s="19" t="s">
        <v>217</v>
      </c>
      <c r="D138" s="146" t="s">
        <v>290</v>
      </c>
      <c r="E138" s="146" t="s">
        <v>374</v>
      </c>
      <c r="F138" s="155" t="s">
        <v>377</v>
      </c>
      <c r="G138" s="155" t="s">
        <v>346</v>
      </c>
      <c r="H138" s="89">
        <v>516600</v>
      </c>
      <c r="I138" s="89">
        <v>516600</v>
      </c>
      <c r="J138" s="89">
        <v>0</v>
      </c>
      <c r="K138" s="89">
        <v>0</v>
      </c>
      <c r="L138" s="89">
        <v>434400</v>
      </c>
      <c r="M138" s="89">
        <v>0</v>
      </c>
      <c r="N138" s="89">
        <v>0</v>
      </c>
      <c r="O138" s="89">
        <v>434400</v>
      </c>
      <c r="P138" s="89">
        <v>434400</v>
      </c>
      <c r="Q138" s="89">
        <f>O138</f>
        <v>434400</v>
      </c>
      <c r="R138" s="89">
        <v>388700</v>
      </c>
      <c r="S138" s="89">
        <v>433600</v>
      </c>
      <c r="T138" s="19"/>
    </row>
    <row r="139" spans="1:20" s="31" customFormat="1" ht="55.5" customHeight="1">
      <c r="A139" s="62" t="s">
        <v>344</v>
      </c>
      <c r="B139" s="19" t="s">
        <v>378</v>
      </c>
      <c r="C139" s="19" t="s">
        <v>217</v>
      </c>
      <c r="D139" s="146" t="s">
        <v>290</v>
      </c>
      <c r="E139" s="146" t="s">
        <v>374</v>
      </c>
      <c r="F139" s="155" t="s">
        <v>379</v>
      </c>
      <c r="G139" s="155" t="s">
        <v>346</v>
      </c>
      <c r="H139" s="89">
        <v>637643.43</v>
      </c>
      <c r="I139" s="89">
        <v>637643.43</v>
      </c>
      <c r="J139" s="89">
        <v>0</v>
      </c>
      <c r="K139" s="89">
        <v>0</v>
      </c>
      <c r="L139" s="89">
        <v>328827</v>
      </c>
      <c r="M139" s="89">
        <v>328827</v>
      </c>
      <c r="N139" s="89">
        <v>0</v>
      </c>
      <c r="O139" s="89">
        <v>328827</v>
      </c>
      <c r="P139" s="89">
        <v>671438.53</v>
      </c>
      <c r="Q139" s="89">
        <v>671438.53</v>
      </c>
      <c r="R139" s="89"/>
      <c r="S139" s="89"/>
      <c r="T139" s="19"/>
    </row>
    <row r="140" spans="1:20" s="31" customFormat="1" ht="60">
      <c r="A140" s="62"/>
      <c r="B140" s="19" t="s">
        <v>380</v>
      </c>
      <c r="C140" s="19" t="s">
        <v>217</v>
      </c>
      <c r="D140" s="146" t="s">
        <v>290</v>
      </c>
      <c r="E140" s="146" t="s">
        <v>374</v>
      </c>
      <c r="F140" s="155" t="s">
        <v>381</v>
      </c>
      <c r="G140" s="155" t="s">
        <v>346</v>
      </c>
      <c r="H140" s="89">
        <v>13990.24</v>
      </c>
      <c r="I140" s="89">
        <v>13990.24</v>
      </c>
      <c r="J140" s="89">
        <v>0</v>
      </c>
      <c r="K140" s="89">
        <v>0</v>
      </c>
      <c r="L140" s="89">
        <v>15000</v>
      </c>
      <c r="M140" s="89">
        <v>15000</v>
      </c>
      <c r="N140" s="89">
        <v>0</v>
      </c>
      <c r="O140" s="89">
        <v>15000</v>
      </c>
      <c r="P140" s="89">
        <v>15000</v>
      </c>
      <c r="Q140" s="89">
        <v>15000</v>
      </c>
      <c r="R140" s="89">
        <v>25000</v>
      </c>
      <c r="S140" s="89">
        <v>0</v>
      </c>
      <c r="T140" s="89"/>
    </row>
    <row r="141" spans="1:22" s="31" customFormat="1" ht="112.5" customHeight="1">
      <c r="A141" s="62" t="s">
        <v>347</v>
      </c>
      <c r="B141" s="19" t="s">
        <v>382</v>
      </c>
      <c r="C141" s="19" t="s">
        <v>217</v>
      </c>
      <c r="D141" s="146" t="s">
        <v>290</v>
      </c>
      <c r="E141" s="146" t="s">
        <v>374</v>
      </c>
      <c r="F141" s="155" t="s">
        <v>383</v>
      </c>
      <c r="G141" s="155" t="s">
        <v>346</v>
      </c>
      <c r="H141" s="89">
        <v>82622.64</v>
      </c>
      <c r="I141" s="89">
        <v>82622.64</v>
      </c>
      <c r="J141" s="89">
        <v>0</v>
      </c>
      <c r="K141" s="89">
        <v>0</v>
      </c>
      <c r="L141" s="89">
        <v>0</v>
      </c>
      <c r="M141" s="89">
        <v>0</v>
      </c>
      <c r="N141" s="89">
        <v>0</v>
      </c>
      <c r="O141" s="89">
        <v>0</v>
      </c>
      <c r="P141" s="89">
        <v>0</v>
      </c>
      <c r="Q141" s="89">
        <v>0</v>
      </c>
      <c r="R141" s="89">
        <v>0</v>
      </c>
      <c r="S141" s="89"/>
      <c r="T141" s="89"/>
      <c r="V141" s="48"/>
    </row>
    <row r="142" spans="1:20" s="31" customFormat="1" ht="96">
      <c r="A142" s="62"/>
      <c r="B142" s="19" t="s">
        <v>384</v>
      </c>
      <c r="C142" s="19" t="s">
        <v>217</v>
      </c>
      <c r="D142" s="146"/>
      <c r="E142" s="146"/>
      <c r="F142" s="155"/>
      <c r="G142" s="155"/>
      <c r="H142" s="89">
        <v>0</v>
      </c>
      <c r="I142" s="89">
        <v>0</v>
      </c>
      <c r="J142" s="89">
        <v>0</v>
      </c>
      <c r="K142" s="89">
        <v>0</v>
      </c>
      <c r="L142" s="89">
        <v>0</v>
      </c>
      <c r="M142" s="89">
        <v>0</v>
      </c>
      <c r="N142" s="89">
        <v>0</v>
      </c>
      <c r="O142" s="89">
        <v>0</v>
      </c>
      <c r="P142" s="89">
        <v>0</v>
      </c>
      <c r="Q142" s="89">
        <v>0</v>
      </c>
      <c r="R142" s="89">
        <v>0</v>
      </c>
      <c r="S142" s="89"/>
      <c r="T142" s="84"/>
    </row>
    <row r="143" spans="1:20" s="31" customFormat="1" ht="120">
      <c r="A143" s="62" t="s">
        <v>349</v>
      </c>
      <c r="B143" s="19" t="s">
        <v>385</v>
      </c>
      <c r="C143" s="19" t="s">
        <v>217</v>
      </c>
      <c r="D143" s="146" t="s">
        <v>290</v>
      </c>
      <c r="E143" s="146" t="s">
        <v>374</v>
      </c>
      <c r="F143" s="155" t="s">
        <v>383</v>
      </c>
      <c r="G143" s="155" t="s">
        <v>346</v>
      </c>
      <c r="H143" s="89">
        <v>555020.79</v>
      </c>
      <c r="I143" s="89">
        <v>555020.79</v>
      </c>
      <c r="J143" s="89">
        <v>0</v>
      </c>
      <c r="K143" s="89">
        <v>0</v>
      </c>
      <c r="L143" s="89">
        <v>0</v>
      </c>
      <c r="M143" s="89">
        <v>0</v>
      </c>
      <c r="N143" s="89">
        <v>0</v>
      </c>
      <c r="O143" s="89">
        <v>0</v>
      </c>
      <c r="P143" s="89">
        <v>0</v>
      </c>
      <c r="Q143" s="89">
        <v>0</v>
      </c>
      <c r="R143" s="89">
        <v>0</v>
      </c>
      <c r="S143" s="89"/>
      <c r="T143" s="84"/>
    </row>
    <row r="144" spans="1:20" s="31" customFormat="1" ht="132">
      <c r="A144" s="62"/>
      <c r="B144" s="19" t="s">
        <v>386</v>
      </c>
      <c r="C144" s="19" t="s">
        <v>217</v>
      </c>
      <c r="D144" s="146" t="s">
        <v>290</v>
      </c>
      <c r="E144" s="146" t="s">
        <v>374</v>
      </c>
      <c r="F144" s="155" t="s">
        <v>387</v>
      </c>
      <c r="G144" s="155" t="s">
        <v>346</v>
      </c>
      <c r="H144" s="89">
        <v>13990.24</v>
      </c>
      <c r="I144" s="89">
        <v>13990.24</v>
      </c>
      <c r="J144" s="89">
        <v>0</v>
      </c>
      <c r="K144" s="89">
        <v>0</v>
      </c>
      <c r="L144" s="89">
        <v>0</v>
      </c>
      <c r="M144" s="89">
        <v>0</v>
      </c>
      <c r="N144" s="89">
        <v>0</v>
      </c>
      <c r="O144" s="89">
        <v>0</v>
      </c>
      <c r="P144" s="89">
        <v>0</v>
      </c>
      <c r="Q144" s="89">
        <v>0</v>
      </c>
      <c r="R144" s="89">
        <v>0</v>
      </c>
      <c r="S144" s="89"/>
      <c r="T144" s="84"/>
    </row>
    <row r="145" spans="1:20" s="31" customFormat="1" ht="48">
      <c r="A145" s="19" t="s">
        <v>388</v>
      </c>
      <c r="B145" s="19" t="s">
        <v>389</v>
      </c>
      <c r="C145" s="19" t="s">
        <v>217</v>
      </c>
      <c r="D145" s="146" t="s">
        <v>290</v>
      </c>
      <c r="E145" s="146" t="s">
        <v>374</v>
      </c>
      <c r="F145" s="155" t="s">
        <v>390</v>
      </c>
      <c r="G145" s="155" t="s">
        <v>346</v>
      </c>
      <c r="H145" s="89">
        <v>0</v>
      </c>
      <c r="I145" s="89">
        <v>0</v>
      </c>
      <c r="J145" s="89">
        <v>0</v>
      </c>
      <c r="K145" s="89">
        <v>0</v>
      </c>
      <c r="L145" s="89">
        <v>0</v>
      </c>
      <c r="M145" s="89">
        <v>0</v>
      </c>
      <c r="N145" s="89">
        <v>95000</v>
      </c>
      <c r="O145" s="89">
        <v>0</v>
      </c>
      <c r="P145" s="89">
        <v>94855.98</v>
      </c>
      <c r="Q145" s="89">
        <v>94855.98</v>
      </c>
      <c r="R145" s="89">
        <v>0</v>
      </c>
      <c r="S145" s="89"/>
      <c r="T145" s="19"/>
    </row>
    <row r="146" spans="1:20" s="185" customFormat="1" ht="27" customHeight="1">
      <c r="A146" s="62" t="s">
        <v>391</v>
      </c>
      <c r="B146" s="62" t="s">
        <v>392</v>
      </c>
      <c r="C146" s="124" t="s">
        <v>28</v>
      </c>
      <c r="D146" s="183" t="s">
        <v>337</v>
      </c>
      <c r="E146" s="183" t="s">
        <v>338</v>
      </c>
      <c r="F146" s="184" t="s">
        <v>393</v>
      </c>
      <c r="G146" s="184" t="s">
        <v>335</v>
      </c>
      <c r="H146" s="126">
        <f>H149+H151</f>
        <v>4271435</v>
      </c>
      <c r="I146" s="126">
        <f>I148</f>
        <v>2461893.45</v>
      </c>
      <c r="J146" s="126">
        <v>0</v>
      </c>
      <c r="K146" s="126">
        <v>0</v>
      </c>
      <c r="L146" s="126">
        <v>0</v>
      </c>
      <c r="M146" s="126">
        <v>0</v>
      </c>
      <c r="N146" s="126">
        <v>0</v>
      </c>
      <c r="O146" s="126">
        <v>0</v>
      </c>
      <c r="P146" s="126">
        <f>P149+P151</f>
        <v>0</v>
      </c>
      <c r="Q146" s="126">
        <f>Q148</f>
        <v>0</v>
      </c>
      <c r="R146" s="126">
        <f>R148</f>
        <v>154400</v>
      </c>
      <c r="S146" s="126">
        <v>162600</v>
      </c>
      <c r="T146" s="62"/>
    </row>
    <row r="147" spans="1:20" s="47" customFormat="1" ht="12.75">
      <c r="A147" s="62"/>
      <c r="B147" s="62"/>
      <c r="C147" s="19" t="s">
        <v>57</v>
      </c>
      <c r="D147" s="146"/>
      <c r="E147" s="146"/>
      <c r="F147" s="155"/>
      <c r="G147" s="155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62"/>
    </row>
    <row r="148" spans="1:20" s="47" customFormat="1" ht="36">
      <c r="A148" s="62"/>
      <c r="B148" s="62"/>
      <c r="C148" s="19" t="s">
        <v>336</v>
      </c>
      <c r="D148" s="146" t="s">
        <v>337</v>
      </c>
      <c r="E148" s="146" t="s">
        <v>338</v>
      </c>
      <c r="F148" s="155" t="s">
        <v>393</v>
      </c>
      <c r="G148" s="155" t="s">
        <v>335</v>
      </c>
      <c r="H148" s="89">
        <f>H149+H151</f>
        <v>4271435</v>
      </c>
      <c r="I148" s="89">
        <f>I149+I151</f>
        <v>2461893.45</v>
      </c>
      <c r="J148" s="89">
        <v>0</v>
      </c>
      <c r="K148" s="89">
        <v>0</v>
      </c>
      <c r="L148" s="89">
        <v>0</v>
      </c>
      <c r="M148" s="89">
        <v>0</v>
      </c>
      <c r="N148" s="89">
        <v>0</v>
      </c>
      <c r="O148" s="89">
        <v>0</v>
      </c>
      <c r="P148" s="89">
        <f>P149+P151</f>
        <v>0</v>
      </c>
      <c r="Q148" s="89">
        <f>Q149+Q151</f>
        <v>0</v>
      </c>
      <c r="R148" s="89">
        <f>R153</f>
        <v>154400</v>
      </c>
      <c r="S148" s="89">
        <v>162600</v>
      </c>
      <c r="T148" s="62"/>
    </row>
    <row r="149" spans="1:20" s="31" customFormat="1" ht="73.5" customHeight="1">
      <c r="A149" s="62" t="s">
        <v>174</v>
      </c>
      <c r="B149" s="19" t="s">
        <v>394</v>
      </c>
      <c r="C149" s="19" t="s">
        <v>336</v>
      </c>
      <c r="D149" s="146" t="s">
        <v>337</v>
      </c>
      <c r="E149" s="146" t="s">
        <v>338</v>
      </c>
      <c r="F149" s="155" t="s">
        <v>395</v>
      </c>
      <c r="G149" s="155" t="s">
        <v>346</v>
      </c>
      <c r="H149" s="89">
        <v>1809541.55</v>
      </c>
      <c r="I149" s="89">
        <v>0</v>
      </c>
      <c r="J149" s="89">
        <v>0</v>
      </c>
      <c r="K149" s="89">
        <v>0</v>
      </c>
      <c r="L149" s="89">
        <v>0</v>
      </c>
      <c r="M149" s="89">
        <v>0</v>
      </c>
      <c r="N149" s="89">
        <v>0</v>
      </c>
      <c r="O149" s="89">
        <v>0</v>
      </c>
      <c r="P149" s="89">
        <v>0</v>
      </c>
      <c r="Q149" s="89">
        <v>0</v>
      </c>
      <c r="R149" s="89">
        <v>0</v>
      </c>
      <c r="S149" s="89">
        <v>0</v>
      </c>
      <c r="T149" s="62"/>
    </row>
    <row r="150" spans="1:20" s="31" customFormat="1" ht="84.75" customHeight="1">
      <c r="A150" s="62"/>
      <c r="B150" s="19" t="s">
        <v>396</v>
      </c>
      <c r="C150" s="19" t="s">
        <v>336</v>
      </c>
      <c r="D150" s="146" t="s">
        <v>337</v>
      </c>
      <c r="E150" s="146" t="s">
        <v>338</v>
      </c>
      <c r="F150" s="155" t="s">
        <v>397</v>
      </c>
      <c r="G150" s="155"/>
      <c r="H150" s="89">
        <v>0</v>
      </c>
      <c r="I150" s="89">
        <v>0</v>
      </c>
      <c r="J150" s="89">
        <v>0</v>
      </c>
      <c r="K150" s="89">
        <v>0</v>
      </c>
      <c r="L150" s="89">
        <v>0</v>
      </c>
      <c r="M150" s="89">
        <v>0</v>
      </c>
      <c r="N150" s="89">
        <v>0</v>
      </c>
      <c r="O150" s="89">
        <v>0</v>
      </c>
      <c r="P150" s="89">
        <v>0</v>
      </c>
      <c r="Q150" s="89">
        <v>0</v>
      </c>
      <c r="R150" s="89">
        <v>0</v>
      </c>
      <c r="S150" s="89">
        <v>0</v>
      </c>
      <c r="T150" s="62"/>
    </row>
    <row r="151" spans="1:20" s="31" customFormat="1" ht="73.5" customHeight="1">
      <c r="A151" s="62" t="s">
        <v>344</v>
      </c>
      <c r="B151" s="19" t="s">
        <v>398</v>
      </c>
      <c r="C151" s="19" t="s">
        <v>336</v>
      </c>
      <c r="D151" s="146" t="s">
        <v>337</v>
      </c>
      <c r="E151" s="146" t="s">
        <v>338</v>
      </c>
      <c r="F151" s="155" t="s">
        <v>395</v>
      </c>
      <c r="G151" s="155" t="s">
        <v>346</v>
      </c>
      <c r="H151" s="89">
        <v>2461893.45</v>
      </c>
      <c r="I151" s="89">
        <v>2461893.45</v>
      </c>
      <c r="J151" s="89">
        <v>0</v>
      </c>
      <c r="K151" s="89">
        <v>0</v>
      </c>
      <c r="L151" s="89">
        <v>0</v>
      </c>
      <c r="M151" s="89">
        <v>0</v>
      </c>
      <c r="N151" s="89">
        <v>0</v>
      </c>
      <c r="O151" s="89">
        <v>0</v>
      </c>
      <c r="P151" s="89">
        <v>0</v>
      </c>
      <c r="Q151" s="89">
        <v>0</v>
      </c>
      <c r="R151" s="89">
        <v>0</v>
      </c>
      <c r="S151" s="89">
        <v>0</v>
      </c>
      <c r="T151" s="62"/>
    </row>
    <row r="152" spans="1:20" s="31" customFormat="1" ht="84">
      <c r="A152" s="62"/>
      <c r="B152" s="19" t="s">
        <v>399</v>
      </c>
      <c r="C152" s="19" t="s">
        <v>336</v>
      </c>
      <c r="D152" s="146" t="s">
        <v>337</v>
      </c>
      <c r="E152" s="146" t="s">
        <v>338</v>
      </c>
      <c r="F152" s="155" t="s">
        <v>397</v>
      </c>
      <c r="G152" s="155"/>
      <c r="H152" s="89">
        <v>0</v>
      </c>
      <c r="I152" s="89">
        <v>0</v>
      </c>
      <c r="J152" s="89">
        <v>0</v>
      </c>
      <c r="K152" s="89">
        <v>0</v>
      </c>
      <c r="L152" s="89">
        <v>0</v>
      </c>
      <c r="M152" s="89">
        <v>0</v>
      </c>
      <c r="N152" s="89">
        <v>0</v>
      </c>
      <c r="O152" s="89">
        <v>0</v>
      </c>
      <c r="P152" s="89">
        <v>0</v>
      </c>
      <c r="Q152" s="89">
        <v>0</v>
      </c>
      <c r="R152" s="89">
        <v>0</v>
      </c>
      <c r="S152" s="89">
        <v>0</v>
      </c>
      <c r="T152" s="62"/>
    </row>
    <row r="153" spans="1:20" s="21" customFormat="1" ht="48">
      <c r="A153" s="62" t="s">
        <v>400</v>
      </c>
      <c r="B153" s="19" t="s">
        <v>401</v>
      </c>
      <c r="C153" s="19" t="s">
        <v>336</v>
      </c>
      <c r="D153" s="84">
        <v>567</v>
      </c>
      <c r="E153" s="146" t="s">
        <v>338</v>
      </c>
      <c r="F153" s="155" t="s">
        <v>402</v>
      </c>
      <c r="G153" s="164">
        <v>240</v>
      </c>
      <c r="H153" s="89">
        <v>0</v>
      </c>
      <c r="I153" s="89">
        <v>0</v>
      </c>
      <c r="J153" s="89">
        <v>0</v>
      </c>
      <c r="K153" s="89">
        <v>0</v>
      </c>
      <c r="L153" s="89">
        <v>0</v>
      </c>
      <c r="M153" s="89">
        <v>0</v>
      </c>
      <c r="N153" s="89">
        <v>0</v>
      </c>
      <c r="O153" s="89">
        <v>0</v>
      </c>
      <c r="P153" s="89">
        <v>0</v>
      </c>
      <c r="Q153" s="89">
        <v>0</v>
      </c>
      <c r="R153" s="89">
        <v>154400</v>
      </c>
      <c r="S153" s="89">
        <v>0</v>
      </c>
      <c r="T153" s="84"/>
    </row>
    <row r="154" spans="1:20" s="21" customFormat="1" ht="60">
      <c r="A154" s="62"/>
      <c r="B154" s="19" t="s">
        <v>403</v>
      </c>
      <c r="C154" s="19" t="s">
        <v>336</v>
      </c>
      <c r="D154" s="84">
        <v>567</v>
      </c>
      <c r="E154" s="146" t="s">
        <v>338</v>
      </c>
      <c r="F154" s="155"/>
      <c r="G154" s="164"/>
      <c r="H154" s="89">
        <v>0</v>
      </c>
      <c r="I154" s="89">
        <v>0</v>
      </c>
      <c r="J154" s="89">
        <v>0</v>
      </c>
      <c r="K154" s="89">
        <v>0</v>
      </c>
      <c r="L154" s="89">
        <v>0</v>
      </c>
      <c r="M154" s="89">
        <v>0</v>
      </c>
      <c r="N154" s="89">
        <v>0</v>
      </c>
      <c r="O154" s="89">
        <v>0</v>
      </c>
      <c r="P154" s="89">
        <v>0</v>
      </c>
      <c r="Q154" s="89">
        <v>0</v>
      </c>
      <c r="R154" s="89">
        <v>154400</v>
      </c>
      <c r="S154" s="89">
        <v>0</v>
      </c>
      <c r="T154" s="84"/>
    </row>
    <row r="155" spans="1:20" s="21" customFormat="1" ht="52.5" customHeight="1">
      <c r="A155" s="62" t="s">
        <v>404</v>
      </c>
      <c r="B155" s="19" t="s">
        <v>405</v>
      </c>
      <c r="C155" s="19" t="s">
        <v>336</v>
      </c>
      <c r="D155" s="19">
        <v>567</v>
      </c>
      <c r="E155" s="146" t="s">
        <v>338</v>
      </c>
      <c r="F155" s="158"/>
      <c r="G155" s="166"/>
      <c r="H155" s="89">
        <v>0</v>
      </c>
      <c r="I155" s="89">
        <v>0</v>
      </c>
      <c r="J155" s="89">
        <v>0</v>
      </c>
      <c r="K155" s="89">
        <v>0</v>
      </c>
      <c r="L155" s="89">
        <v>0</v>
      </c>
      <c r="M155" s="89">
        <v>0</v>
      </c>
      <c r="N155" s="89">
        <v>0</v>
      </c>
      <c r="O155" s="89">
        <v>0</v>
      </c>
      <c r="P155" s="89">
        <v>0</v>
      </c>
      <c r="Q155" s="89">
        <v>0</v>
      </c>
      <c r="R155" s="89">
        <v>0</v>
      </c>
      <c r="S155" s="89">
        <v>0</v>
      </c>
      <c r="T155" s="19"/>
    </row>
    <row r="156" spans="1:20" s="21" customFormat="1" ht="60">
      <c r="A156" s="62"/>
      <c r="B156" s="19" t="s">
        <v>406</v>
      </c>
      <c r="C156" s="19" t="s">
        <v>336</v>
      </c>
      <c r="D156" s="84">
        <v>567</v>
      </c>
      <c r="E156" s="146" t="s">
        <v>338</v>
      </c>
      <c r="F156" s="155"/>
      <c r="G156" s="164"/>
      <c r="H156" s="89">
        <v>0</v>
      </c>
      <c r="I156" s="89">
        <v>0</v>
      </c>
      <c r="J156" s="89">
        <v>0</v>
      </c>
      <c r="K156" s="89">
        <v>0</v>
      </c>
      <c r="L156" s="89">
        <v>0</v>
      </c>
      <c r="M156" s="89">
        <v>0</v>
      </c>
      <c r="N156" s="89">
        <v>0</v>
      </c>
      <c r="O156" s="89">
        <v>0</v>
      </c>
      <c r="P156" s="89">
        <v>0</v>
      </c>
      <c r="Q156" s="89">
        <v>0</v>
      </c>
      <c r="R156" s="89">
        <v>0</v>
      </c>
      <c r="S156" s="89">
        <v>0</v>
      </c>
      <c r="T156" s="84"/>
    </row>
    <row r="157" spans="1:20" ht="12.75">
      <c r="A157" s="62" t="s">
        <v>407</v>
      </c>
      <c r="B157" s="62" t="s">
        <v>408</v>
      </c>
      <c r="C157" s="19" t="s">
        <v>28</v>
      </c>
      <c r="D157" s="146" t="s">
        <v>290</v>
      </c>
      <c r="E157" s="146" t="s">
        <v>291</v>
      </c>
      <c r="F157" s="155" t="s">
        <v>409</v>
      </c>
      <c r="G157" s="155" t="s">
        <v>335</v>
      </c>
      <c r="H157" s="89">
        <f>H159</f>
        <v>9637420</v>
      </c>
      <c r="I157" s="89">
        <f>I159</f>
        <v>8040317.1</v>
      </c>
      <c r="J157" s="89">
        <v>0</v>
      </c>
      <c r="K157" s="89">
        <v>0</v>
      </c>
      <c r="L157" s="89">
        <f aca="true" t="shared" si="29" ref="L157:Q157">L159</f>
        <v>0</v>
      </c>
      <c r="M157" s="89">
        <f t="shared" si="29"/>
        <v>0</v>
      </c>
      <c r="N157" s="89">
        <f t="shared" si="29"/>
        <v>0</v>
      </c>
      <c r="O157" s="89">
        <f t="shared" si="29"/>
        <v>0</v>
      </c>
      <c r="P157" s="89">
        <v>0</v>
      </c>
      <c r="Q157" s="89">
        <f t="shared" si="29"/>
        <v>0</v>
      </c>
      <c r="R157" s="89">
        <f>R159</f>
        <v>0</v>
      </c>
      <c r="S157" s="89">
        <v>0</v>
      </c>
      <c r="T157" s="84"/>
    </row>
    <row r="158" spans="1:20" ht="27" customHeight="1">
      <c r="A158" s="62"/>
      <c r="B158" s="62"/>
      <c r="C158" s="19" t="s">
        <v>57</v>
      </c>
      <c r="D158" s="146"/>
      <c r="E158" s="146"/>
      <c r="F158" s="155"/>
      <c r="G158" s="155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4"/>
    </row>
    <row r="159" spans="1:20" ht="24">
      <c r="A159" s="62"/>
      <c r="B159" s="62"/>
      <c r="C159" s="19" t="s">
        <v>217</v>
      </c>
      <c r="D159" s="146" t="s">
        <v>290</v>
      </c>
      <c r="E159" s="146" t="s">
        <v>291</v>
      </c>
      <c r="F159" s="155" t="s">
        <v>409</v>
      </c>
      <c r="G159" s="155" t="s">
        <v>335</v>
      </c>
      <c r="H159" s="89">
        <f>H160</f>
        <v>9637420</v>
      </c>
      <c r="I159" s="89">
        <f>I160</f>
        <v>8040317.1</v>
      </c>
      <c r="J159" s="89">
        <v>0</v>
      </c>
      <c r="K159" s="89">
        <v>0</v>
      </c>
      <c r="L159" s="89">
        <f aca="true" t="shared" si="30" ref="L159:Q159">L160</f>
        <v>0</v>
      </c>
      <c r="M159" s="89">
        <f t="shared" si="30"/>
        <v>0</v>
      </c>
      <c r="N159" s="89">
        <f t="shared" si="30"/>
        <v>0</v>
      </c>
      <c r="O159" s="89">
        <f t="shared" si="30"/>
        <v>0</v>
      </c>
      <c r="P159" s="89">
        <v>1591129.84</v>
      </c>
      <c r="Q159" s="89">
        <f t="shared" si="30"/>
        <v>0</v>
      </c>
      <c r="R159" s="89">
        <f>R160</f>
        <v>0</v>
      </c>
      <c r="S159" s="89">
        <v>0</v>
      </c>
      <c r="T159" s="84"/>
    </row>
    <row r="160" spans="1:20" ht="55.5" customHeight="1">
      <c r="A160" s="19" t="s">
        <v>174</v>
      </c>
      <c r="B160" s="19" t="s">
        <v>410</v>
      </c>
      <c r="C160" s="19" t="s">
        <v>217</v>
      </c>
      <c r="D160" s="146" t="s">
        <v>290</v>
      </c>
      <c r="E160" s="146" t="s">
        <v>291</v>
      </c>
      <c r="F160" s="155" t="s">
        <v>411</v>
      </c>
      <c r="G160" s="155" t="s">
        <v>346</v>
      </c>
      <c r="H160" s="89">
        <v>9637420</v>
      </c>
      <c r="I160" s="89">
        <v>8040317.1</v>
      </c>
      <c r="J160" s="89">
        <v>0</v>
      </c>
      <c r="K160" s="89">
        <v>0</v>
      </c>
      <c r="L160" s="89">
        <v>0</v>
      </c>
      <c r="M160" s="89">
        <v>0</v>
      </c>
      <c r="N160" s="89">
        <v>0</v>
      </c>
      <c r="O160" s="89">
        <v>0</v>
      </c>
      <c r="P160" s="89">
        <v>1591129.84</v>
      </c>
      <c r="Q160" s="89">
        <v>0</v>
      </c>
      <c r="R160" s="89">
        <v>0</v>
      </c>
      <c r="S160" s="89">
        <v>0</v>
      </c>
      <c r="T160" s="19"/>
    </row>
    <row r="161" spans="1:21" s="174" customFormat="1" ht="29.25" customHeight="1">
      <c r="A161" s="59" t="s">
        <v>59</v>
      </c>
      <c r="B161" s="59" t="s">
        <v>481</v>
      </c>
      <c r="C161" s="36" t="s">
        <v>28</v>
      </c>
      <c r="D161" s="170" t="s">
        <v>290</v>
      </c>
      <c r="E161" s="170" t="s">
        <v>482</v>
      </c>
      <c r="F161" s="170" t="s">
        <v>483</v>
      </c>
      <c r="G161" s="171" t="s">
        <v>335</v>
      </c>
      <c r="H161" s="125">
        <f>H163</f>
        <v>16406873.52</v>
      </c>
      <c r="I161" s="125">
        <f>I163</f>
        <v>8276808.609999999</v>
      </c>
      <c r="J161" s="139">
        <f aca="true" t="shared" si="31" ref="J161:R161">J163</f>
        <v>1190514.96</v>
      </c>
      <c r="K161" s="139">
        <f t="shared" si="31"/>
        <v>1253779.04</v>
      </c>
      <c r="L161" s="139">
        <f t="shared" si="31"/>
        <v>2440941.54</v>
      </c>
      <c r="M161" s="139">
        <f t="shared" si="31"/>
        <v>2259776.2199999997</v>
      </c>
      <c r="N161" s="139">
        <f t="shared" si="31"/>
        <v>34272838.33</v>
      </c>
      <c r="O161" s="125">
        <f>O163</f>
        <v>2777868.2399999998</v>
      </c>
      <c r="P161" s="125">
        <f t="shared" si="31"/>
        <v>6460088.3</v>
      </c>
      <c r="Q161" s="125">
        <f t="shared" si="31"/>
        <v>6460088.3</v>
      </c>
      <c r="R161" s="125">
        <f t="shared" si="31"/>
        <v>5357120</v>
      </c>
      <c r="S161" s="139"/>
      <c r="T161" s="167"/>
      <c r="U161" s="182">
        <f>P161-Q161</f>
        <v>0</v>
      </c>
    </row>
    <row r="162" spans="1:20" s="14" customFormat="1" ht="12.75">
      <c r="A162" s="59"/>
      <c r="B162" s="59"/>
      <c r="C162" s="13" t="s">
        <v>57</v>
      </c>
      <c r="D162" s="152"/>
      <c r="E162" s="152"/>
      <c r="F162" s="152"/>
      <c r="G162" s="153"/>
      <c r="H162" s="89"/>
      <c r="I162" s="89"/>
      <c r="J162" s="133"/>
      <c r="K162" s="133"/>
      <c r="L162" s="133"/>
      <c r="M162" s="133"/>
      <c r="N162" s="133"/>
      <c r="O162" s="89"/>
      <c r="P162" s="89"/>
      <c r="Q162" s="89"/>
      <c r="R162" s="89"/>
      <c r="S162" s="133"/>
      <c r="T162" s="147"/>
    </row>
    <row r="163" spans="1:20" s="14" customFormat="1" ht="70.5" customHeight="1">
      <c r="A163" s="59"/>
      <c r="B163" s="59"/>
      <c r="C163" s="13" t="s">
        <v>217</v>
      </c>
      <c r="D163" s="152" t="s">
        <v>290</v>
      </c>
      <c r="E163" s="152" t="s">
        <v>482</v>
      </c>
      <c r="F163" s="152" t="s">
        <v>483</v>
      </c>
      <c r="G163" s="153" t="s">
        <v>335</v>
      </c>
      <c r="H163" s="89">
        <f>H166+H170+H176+H184+H188+H199+H206+H210+H219</f>
        <v>16406873.52</v>
      </c>
      <c r="I163" s="89">
        <f>I166+I170+I176+I184+I188++I199+I206+I210+I219</f>
        <v>8276808.609999999</v>
      </c>
      <c r="J163" s="133">
        <f aca="true" t="shared" si="32" ref="J163:P163">J166+J170+J176+J184+J188+J199+J206+J210+J219</f>
        <v>1190514.96</v>
      </c>
      <c r="K163" s="133">
        <f t="shared" si="32"/>
        <v>1253779.04</v>
      </c>
      <c r="L163" s="133">
        <f t="shared" si="32"/>
        <v>2440941.54</v>
      </c>
      <c r="M163" s="133">
        <f t="shared" si="32"/>
        <v>2259776.2199999997</v>
      </c>
      <c r="N163" s="133">
        <f>N166+N170+N176+N184+N188+N199+N206+N210+N219</f>
        <v>34272838.33</v>
      </c>
      <c r="O163" s="89">
        <f>O166+O170+O176+O184+O188+O199+O206+O210+O219</f>
        <v>2777868.2399999998</v>
      </c>
      <c r="P163" s="89">
        <f t="shared" si="32"/>
        <v>6460088.3</v>
      </c>
      <c r="Q163" s="89">
        <f>Q166+Q170+Q176+Q184+Q188++Q199+Q206+Q210+Q219</f>
        <v>6460088.3</v>
      </c>
      <c r="R163" s="89">
        <f>R166+R170+R176+R184+R188+R199+R206+R210+R219</f>
        <v>5357120</v>
      </c>
      <c r="S163" s="133"/>
      <c r="T163" s="147"/>
    </row>
    <row r="164" spans="1:20" s="185" customFormat="1" ht="24">
      <c r="A164" s="62" t="s">
        <v>31</v>
      </c>
      <c r="B164" s="62" t="s">
        <v>484</v>
      </c>
      <c r="C164" s="124" t="s">
        <v>28</v>
      </c>
      <c r="D164" s="183" t="s">
        <v>290</v>
      </c>
      <c r="E164" s="183" t="s">
        <v>485</v>
      </c>
      <c r="F164" s="183" t="s">
        <v>486</v>
      </c>
      <c r="G164" s="132" t="s">
        <v>335</v>
      </c>
      <c r="H164" s="126">
        <f>H166</f>
        <v>4434862.22</v>
      </c>
      <c r="I164" s="126">
        <f>I166</f>
        <v>4434862.22</v>
      </c>
      <c r="J164" s="126">
        <f aca="true" t="shared" si="33" ref="J164:R164">J166</f>
        <v>1190514.96</v>
      </c>
      <c r="K164" s="126">
        <f t="shared" si="33"/>
        <v>1253779.04</v>
      </c>
      <c r="L164" s="126">
        <f t="shared" si="33"/>
        <v>2346522.24</v>
      </c>
      <c r="M164" s="126">
        <f>M166</f>
        <v>2165356.92</v>
      </c>
      <c r="N164" s="126">
        <f t="shared" si="33"/>
        <v>3324239.84</v>
      </c>
      <c r="O164" s="126">
        <f>O166</f>
        <v>2777868.2399999998</v>
      </c>
      <c r="P164" s="126">
        <f>P166</f>
        <v>4370972.8</v>
      </c>
      <c r="Q164" s="126">
        <f>Q166</f>
        <v>4370972.8</v>
      </c>
      <c r="R164" s="126">
        <f t="shared" si="33"/>
        <v>5357120</v>
      </c>
      <c r="S164" s="126"/>
      <c r="T164" s="132"/>
    </row>
    <row r="165" spans="1:20" s="31" customFormat="1" ht="12.75">
      <c r="A165" s="62"/>
      <c r="B165" s="62"/>
      <c r="C165" s="19" t="s">
        <v>57</v>
      </c>
      <c r="D165" s="146"/>
      <c r="E165" s="146"/>
      <c r="F165" s="146"/>
      <c r="G165" s="84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4"/>
    </row>
    <row r="166" spans="1:20" s="31" customFormat="1" ht="88.5" customHeight="1">
      <c r="A166" s="62"/>
      <c r="B166" s="62"/>
      <c r="C166" s="19" t="s">
        <v>217</v>
      </c>
      <c r="D166" s="146" t="s">
        <v>290</v>
      </c>
      <c r="E166" s="146" t="s">
        <v>485</v>
      </c>
      <c r="F166" s="146" t="s">
        <v>486</v>
      </c>
      <c r="G166" s="84" t="s">
        <v>335</v>
      </c>
      <c r="H166" s="89">
        <f>H167</f>
        <v>4434862.22</v>
      </c>
      <c r="I166" s="89">
        <f>I167</f>
        <v>4434862.22</v>
      </c>
      <c r="J166" s="89">
        <f aca="true" t="shared" si="34" ref="J166:R166">J167</f>
        <v>1190514.96</v>
      </c>
      <c r="K166" s="89">
        <f t="shared" si="34"/>
        <v>1253779.04</v>
      </c>
      <c r="L166" s="89">
        <f t="shared" si="34"/>
        <v>2346522.24</v>
      </c>
      <c r="M166" s="89">
        <f>M167</f>
        <v>2165356.92</v>
      </c>
      <c r="N166" s="89">
        <f t="shared" si="34"/>
        <v>3324239.84</v>
      </c>
      <c r="O166" s="89">
        <f>O167</f>
        <v>2777868.2399999998</v>
      </c>
      <c r="P166" s="89">
        <f>P167</f>
        <v>4370972.8</v>
      </c>
      <c r="Q166" s="89">
        <f>Q167</f>
        <v>4370972.8</v>
      </c>
      <c r="R166" s="89">
        <f t="shared" si="34"/>
        <v>5357120</v>
      </c>
      <c r="S166" s="89"/>
      <c r="T166" s="19" t="s">
        <v>487</v>
      </c>
    </row>
    <row r="167" spans="1:20" s="31" customFormat="1" ht="90" customHeight="1">
      <c r="A167" s="19" t="s">
        <v>87</v>
      </c>
      <c r="B167" s="19" t="s">
        <v>488</v>
      </c>
      <c r="C167" s="19" t="s">
        <v>217</v>
      </c>
      <c r="D167" s="146">
        <v>501</v>
      </c>
      <c r="E167" s="146" t="s">
        <v>485</v>
      </c>
      <c r="F167" s="146" t="s">
        <v>489</v>
      </c>
      <c r="G167" s="84">
        <v>810</v>
      </c>
      <c r="H167" s="89">
        <v>4434862.22</v>
      </c>
      <c r="I167" s="89">
        <v>4434862.22</v>
      </c>
      <c r="J167" s="89">
        <v>1190514.96</v>
      </c>
      <c r="K167" s="89">
        <v>1253779.04</v>
      </c>
      <c r="L167" s="89">
        <v>2346522.24</v>
      </c>
      <c r="M167" s="89">
        <v>2165356.92</v>
      </c>
      <c r="N167" s="89">
        <v>3324239.84</v>
      </c>
      <c r="O167" s="89">
        <f>M167+612511.32</f>
        <v>2777868.2399999998</v>
      </c>
      <c r="P167" s="89">
        <v>4370972.8</v>
      </c>
      <c r="Q167" s="89">
        <v>4370972.8</v>
      </c>
      <c r="R167" s="89">
        <v>5357120</v>
      </c>
      <c r="S167" s="89"/>
      <c r="T167" s="19"/>
    </row>
    <row r="168" spans="1:20" s="185" customFormat="1" ht="24">
      <c r="A168" s="62" t="s">
        <v>88</v>
      </c>
      <c r="B168" s="62" t="s">
        <v>490</v>
      </c>
      <c r="C168" s="124" t="s">
        <v>28</v>
      </c>
      <c r="D168" s="183" t="s">
        <v>290</v>
      </c>
      <c r="E168" s="183" t="s">
        <v>291</v>
      </c>
      <c r="F168" s="183" t="s">
        <v>491</v>
      </c>
      <c r="G168" s="132" t="s">
        <v>335</v>
      </c>
      <c r="H168" s="126">
        <f>H170</f>
        <v>0</v>
      </c>
      <c r="I168" s="126">
        <v>0</v>
      </c>
      <c r="J168" s="126">
        <f aca="true" t="shared" si="35" ref="J168:R168">J170</f>
        <v>0</v>
      </c>
      <c r="K168" s="126">
        <f t="shared" si="35"/>
        <v>0</v>
      </c>
      <c r="L168" s="126">
        <f t="shared" si="35"/>
        <v>0</v>
      </c>
      <c r="M168" s="126">
        <f t="shared" si="35"/>
        <v>0</v>
      </c>
      <c r="N168" s="126">
        <f t="shared" si="35"/>
        <v>0</v>
      </c>
      <c r="O168" s="126">
        <f>O170</f>
        <v>0</v>
      </c>
      <c r="P168" s="126">
        <f t="shared" si="35"/>
        <v>0</v>
      </c>
      <c r="Q168" s="126">
        <v>0</v>
      </c>
      <c r="R168" s="126">
        <f t="shared" si="35"/>
        <v>0</v>
      </c>
      <c r="S168" s="126"/>
      <c r="T168" s="62"/>
    </row>
    <row r="169" spans="1:20" s="31" customFormat="1" ht="12.75">
      <c r="A169" s="62"/>
      <c r="B169" s="62"/>
      <c r="C169" s="19" t="s">
        <v>57</v>
      </c>
      <c r="D169" s="146"/>
      <c r="E169" s="146"/>
      <c r="F169" s="146"/>
      <c r="G169" s="84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62"/>
    </row>
    <row r="170" spans="1:20" s="31" customFormat="1" ht="46.5" customHeight="1">
      <c r="A170" s="62"/>
      <c r="B170" s="62"/>
      <c r="C170" s="19" t="s">
        <v>217</v>
      </c>
      <c r="D170" s="146" t="s">
        <v>290</v>
      </c>
      <c r="E170" s="146" t="s">
        <v>291</v>
      </c>
      <c r="F170" s="146" t="s">
        <v>491</v>
      </c>
      <c r="G170" s="84" t="s">
        <v>335</v>
      </c>
      <c r="H170" s="89">
        <f aca="true" t="shared" si="36" ref="H170:R170">H171</f>
        <v>0</v>
      </c>
      <c r="I170" s="89">
        <v>0</v>
      </c>
      <c r="J170" s="89">
        <f t="shared" si="36"/>
        <v>0</v>
      </c>
      <c r="K170" s="89">
        <f t="shared" si="36"/>
        <v>0</v>
      </c>
      <c r="L170" s="89">
        <f t="shared" si="36"/>
        <v>0</v>
      </c>
      <c r="M170" s="89">
        <f t="shared" si="36"/>
        <v>0</v>
      </c>
      <c r="N170" s="89">
        <f t="shared" si="36"/>
        <v>0</v>
      </c>
      <c r="O170" s="89">
        <v>0</v>
      </c>
      <c r="P170" s="89">
        <f t="shared" si="36"/>
        <v>0</v>
      </c>
      <c r="Q170" s="89">
        <v>0</v>
      </c>
      <c r="R170" s="89">
        <f t="shared" si="36"/>
        <v>0</v>
      </c>
      <c r="S170" s="89"/>
      <c r="T170" s="62"/>
    </row>
    <row r="171" spans="1:20" s="31" customFormat="1" ht="56.25" customHeight="1">
      <c r="A171" s="19" t="s">
        <v>174</v>
      </c>
      <c r="B171" s="19" t="s">
        <v>492</v>
      </c>
      <c r="C171" s="19" t="s">
        <v>217</v>
      </c>
      <c r="D171" s="146" t="s">
        <v>290</v>
      </c>
      <c r="E171" s="146" t="s">
        <v>291</v>
      </c>
      <c r="F171" s="146" t="s">
        <v>493</v>
      </c>
      <c r="G171" s="84">
        <v>240</v>
      </c>
      <c r="H171" s="89">
        <v>0</v>
      </c>
      <c r="I171" s="89">
        <v>0</v>
      </c>
      <c r="J171" s="89">
        <v>0</v>
      </c>
      <c r="K171" s="89">
        <v>0</v>
      </c>
      <c r="L171" s="89">
        <v>0</v>
      </c>
      <c r="M171" s="89">
        <v>0</v>
      </c>
      <c r="N171" s="89">
        <v>0</v>
      </c>
      <c r="O171" s="89">
        <v>0</v>
      </c>
      <c r="P171" s="89">
        <v>0</v>
      </c>
      <c r="Q171" s="89">
        <v>0</v>
      </c>
      <c r="R171" s="89">
        <v>0</v>
      </c>
      <c r="S171" s="89"/>
      <c r="T171" s="62"/>
    </row>
    <row r="172" spans="1:20" s="31" customFormat="1" ht="47.25" customHeight="1">
      <c r="A172" s="19" t="s">
        <v>494</v>
      </c>
      <c r="B172" s="19" t="s">
        <v>495</v>
      </c>
      <c r="C172" s="19" t="s">
        <v>217</v>
      </c>
      <c r="D172" s="146" t="s">
        <v>290</v>
      </c>
      <c r="E172" s="146" t="s">
        <v>291</v>
      </c>
      <c r="F172" s="146" t="s">
        <v>493</v>
      </c>
      <c r="G172" s="84">
        <v>240</v>
      </c>
      <c r="H172" s="89">
        <v>0</v>
      </c>
      <c r="I172" s="89">
        <v>0</v>
      </c>
      <c r="J172" s="89">
        <v>0</v>
      </c>
      <c r="K172" s="89">
        <v>0</v>
      </c>
      <c r="L172" s="89">
        <v>0</v>
      </c>
      <c r="M172" s="89">
        <v>0</v>
      </c>
      <c r="N172" s="89">
        <v>0</v>
      </c>
      <c r="O172" s="89">
        <v>0</v>
      </c>
      <c r="P172" s="89">
        <v>0</v>
      </c>
      <c r="Q172" s="89">
        <v>0</v>
      </c>
      <c r="R172" s="89">
        <v>0</v>
      </c>
      <c r="S172" s="89"/>
      <c r="T172" s="84"/>
    </row>
    <row r="173" spans="1:20" s="31" customFormat="1" ht="44.25" customHeight="1">
      <c r="A173" s="19" t="s">
        <v>496</v>
      </c>
      <c r="B173" s="19" t="s">
        <v>497</v>
      </c>
      <c r="C173" s="19" t="s">
        <v>217</v>
      </c>
      <c r="D173" s="146" t="s">
        <v>290</v>
      </c>
      <c r="E173" s="146" t="s">
        <v>291</v>
      </c>
      <c r="F173" s="146" t="s">
        <v>493</v>
      </c>
      <c r="G173" s="84">
        <v>240</v>
      </c>
      <c r="H173" s="89">
        <v>0</v>
      </c>
      <c r="I173" s="89">
        <v>0</v>
      </c>
      <c r="J173" s="89">
        <v>0</v>
      </c>
      <c r="K173" s="89">
        <v>0</v>
      </c>
      <c r="L173" s="89">
        <v>0</v>
      </c>
      <c r="M173" s="89">
        <v>0</v>
      </c>
      <c r="N173" s="89">
        <v>0</v>
      </c>
      <c r="O173" s="89">
        <v>0</v>
      </c>
      <c r="P173" s="89">
        <v>0</v>
      </c>
      <c r="Q173" s="89">
        <v>0</v>
      </c>
      <c r="R173" s="89">
        <v>0</v>
      </c>
      <c r="S173" s="89"/>
      <c r="T173" s="84"/>
    </row>
    <row r="174" spans="1:20" s="185" customFormat="1" ht="25.5" customHeight="1">
      <c r="A174" s="62" t="s">
        <v>391</v>
      </c>
      <c r="B174" s="62" t="s">
        <v>498</v>
      </c>
      <c r="C174" s="124" t="s">
        <v>28</v>
      </c>
      <c r="D174" s="183" t="s">
        <v>290</v>
      </c>
      <c r="E174" s="183" t="s">
        <v>499</v>
      </c>
      <c r="F174" s="183" t="s">
        <v>500</v>
      </c>
      <c r="G174" s="132" t="s">
        <v>335</v>
      </c>
      <c r="H174" s="126">
        <f>H176</f>
        <v>0</v>
      </c>
      <c r="I174" s="126">
        <f>I176</f>
        <v>0</v>
      </c>
      <c r="J174" s="126">
        <f aca="true" t="shared" si="37" ref="J174:R174">J176</f>
        <v>0</v>
      </c>
      <c r="K174" s="126">
        <f t="shared" si="37"/>
        <v>0</v>
      </c>
      <c r="L174" s="126">
        <f t="shared" si="37"/>
        <v>0</v>
      </c>
      <c r="M174" s="126">
        <f>M176</f>
        <v>0</v>
      </c>
      <c r="N174" s="126">
        <f t="shared" si="37"/>
        <v>0</v>
      </c>
      <c r="O174" s="126">
        <v>0</v>
      </c>
      <c r="P174" s="126">
        <f t="shared" si="37"/>
        <v>0</v>
      </c>
      <c r="Q174" s="126">
        <f>Q176</f>
        <v>0</v>
      </c>
      <c r="R174" s="126">
        <f t="shared" si="37"/>
        <v>0</v>
      </c>
      <c r="S174" s="126"/>
      <c r="T174" s="132"/>
    </row>
    <row r="175" spans="1:20" s="31" customFormat="1" ht="12.75">
      <c r="A175" s="62"/>
      <c r="B175" s="62"/>
      <c r="C175" s="19" t="s">
        <v>57</v>
      </c>
      <c r="D175" s="146"/>
      <c r="E175" s="146"/>
      <c r="F175" s="146"/>
      <c r="G175" s="84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4"/>
    </row>
    <row r="176" spans="1:20" s="31" customFormat="1" ht="30.75" customHeight="1">
      <c r="A176" s="62"/>
      <c r="B176" s="62"/>
      <c r="C176" s="19" t="s">
        <v>217</v>
      </c>
      <c r="D176" s="146" t="s">
        <v>290</v>
      </c>
      <c r="E176" s="146" t="s">
        <v>499</v>
      </c>
      <c r="F176" s="146" t="s">
        <v>500</v>
      </c>
      <c r="G176" s="84" t="s">
        <v>335</v>
      </c>
      <c r="H176" s="89">
        <f>H177</f>
        <v>0</v>
      </c>
      <c r="I176" s="89">
        <f>I177</f>
        <v>0</v>
      </c>
      <c r="J176" s="89">
        <f aca="true" t="shared" si="38" ref="J176:R176">J177</f>
        <v>0</v>
      </c>
      <c r="K176" s="89">
        <f t="shared" si="38"/>
        <v>0</v>
      </c>
      <c r="L176" s="89">
        <f t="shared" si="38"/>
        <v>0</v>
      </c>
      <c r="M176" s="89">
        <f>M177</f>
        <v>0</v>
      </c>
      <c r="N176" s="89">
        <f t="shared" si="38"/>
        <v>0</v>
      </c>
      <c r="O176" s="89">
        <v>0</v>
      </c>
      <c r="P176" s="89">
        <f>P177</f>
        <v>0</v>
      </c>
      <c r="Q176" s="89">
        <f>Q177</f>
        <v>0</v>
      </c>
      <c r="R176" s="89">
        <f t="shared" si="38"/>
        <v>0</v>
      </c>
      <c r="S176" s="89"/>
      <c r="T176" s="84"/>
    </row>
    <row r="177" spans="1:20" s="31" customFormat="1" ht="36">
      <c r="A177" s="19" t="s">
        <v>174</v>
      </c>
      <c r="B177" s="19" t="s">
        <v>501</v>
      </c>
      <c r="C177" s="19" t="s">
        <v>217</v>
      </c>
      <c r="D177" s="146" t="s">
        <v>290</v>
      </c>
      <c r="E177" s="146" t="s">
        <v>499</v>
      </c>
      <c r="F177" s="146" t="s">
        <v>502</v>
      </c>
      <c r="G177" s="84">
        <v>240</v>
      </c>
      <c r="H177" s="89">
        <f>H178+H180+H181</f>
        <v>0</v>
      </c>
      <c r="I177" s="89">
        <f>I178+I179+I180+I181</f>
        <v>0</v>
      </c>
      <c r="J177" s="89">
        <v>0</v>
      </c>
      <c r="K177" s="89">
        <v>0</v>
      </c>
      <c r="L177" s="89">
        <v>0</v>
      </c>
      <c r="M177" s="89">
        <v>0</v>
      </c>
      <c r="N177" s="89">
        <v>0</v>
      </c>
      <c r="O177" s="89">
        <v>0</v>
      </c>
      <c r="P177" s="89">
        <f>P178+P180+P181</f>
        <v>0</v>
      </c>
      <c r="Q177" s="89">
        <f>Q178+Q179+Q180+Q181</f>
        <v>0</v>
      </c>
      <c r="R177" s="89">
        <v>0</v>
      </c>
      <c r="S177" s="89"/>
      <c r="T177" s="84"/>
    </row>
    <row r="178" spans="1:20" s="31" customFormat="1" ht="84">
      <c r="A178" s="19" t="s">
        <v>494</v>
      </c>
      <c r="B178" s="19" t="s">
        <v>503</v>
      </c>
      <c r="C178" s="19" t="s">
        <v>217</v>
      </c>
      <c r="D178" s="146" t="s">
        <v>290</v>
      </c>
      <c r="E178" s="146" t="s">
        <v>499</v>
      </c>
      <c r="F178" s="146" t="s">
        <v>502</v>
      </c>
      <c r="G178" s="84">
        <v>240</v>
      </c>
      <c r="H178" s="89">
        <v>0</v>
      </c>
      <c r="I178" s="89">
        <v>0</v>
      </c>
      <c r="J178" s="89">
        <v>0</v>
      </c>
      <c r="K178" s="89">
        <v>0</v>
      </c>
      <c r="L178" s="89">
        <v>0</v>
      </c>
      <c r="M178" s="89">
        <v>0</v>
      </c>
      <c r="N178" s="89">
        <v>0</v>
      </c>
      <c r="O178" s="89">
        <v>0</v>
      </c>
      <c r="P178" s="89">
        <v>0</v>
      </c>
      <c r="Q178" s="89">
        <v>0</v>
      </c>
      <c r="R178" s="89">
        <v>0</v>
      </c>
      <c r="S178" s="89"/>
      <c r="T178" s="84"/>
    </row>
    <row r="179" spans="1:20" s="31" customFormat="1" ht="76.5" customHeight="1" hidden="1">
      <c r="A179" s="19" t="s">
        <v>496</v>
      </c>
      <c r="B179" s="19" t="s">
        <v>504</v>
      </c>
      <c r="C179" s="19" t="s">
        <v>217</v>
      </c>
      <c r="D179" s="146" t="s">
        <v>290</v>
      </c>
      <c r="E179" s="146" t="s">
        <v>499</v>
      </c>
      <c r="F179" s="146" t="s">
        <v>505</v>
      </c>
      <c r="G179" s="84">
        <v>240</v>
      </c>
      <c r="H179" s="89">
        <v>199619</v>
      </c>
      <c r="I179" s="89"/>
      <c r="J179" s="89">
        <v>0</v>
      </c>
      <c r="K179" s="89">
        <v>0</v>
      </c>
      <c r="L179" s="89">
        <v>0</v>
      </c>
      <c r="M179" s="89">
        <v>0</v>
      </c>
      <c r="N179" s="89">
        <v>0</v>
      </c>
      <c r="O179" s="89">
        <v>0</v>
      </c>
      <c r="P179" s="89">
        <v>199619</v>
      </c>
      <c r="Q179" s="89"/>
      <c r="R179" s="89">
        <v>0</v>
      </c>
      <c r="S179" s="89"/>
      <c r="T179" s="84"/>
    </row>
    <row r="180" spans="1:20" s="31" customFormat="1" ht="72">
      <c r="A180" s="19" t="s">
        <v>496</v>
      </c>
      <c r="B180" s="19" t="s">
        <v>506</v>
      </c>
      <c r="C180" s="19" t="s">
        <v>217</v>
      </c>
      <c r="D180" s="146" t="s">
        <v>290</v>
      </c>
      <c r="E180" s="146" t="s">
        <v>499</v>
      </c>
      <c r="F180" s="146" t="s">
        <v>502</v>
      </c>
      <c r="G180" s="84">
        <v>240</v>
      </c>
      <c r="H180" s="89">
        <v>0</v>
      </c>
      <c r="I180" s="89">
        <v>0</v>
      </c>
      <c r="J180" s="89">
        <v>0</v>
      </c>
      <c r="K180" s="89">
        <v>0</v>
      </c>
      <c r="L180" s="89">
        <v>0</v>
      </c>
      <c r="M180" s="89">
        <v>0</v>
      </c>
      <c r="N180" s="89">
        <v>0</v>
      </c>
      <c r="O180" s="89">
        <v>0</v>
      </c>
      <c r="P180" s="89">
        <v>0</v>
      </c>
      <c r="Q180" s="89">
        <v>0</v>
      </c>
      <c r="R180" s="89">
        <v>0</v>
      </c>
      <c r="S180" s="89"/>
      <c r="T180" s="84"/>
    </row>
    <row r="181" spans="1:20" s="31" customFormat="1" ht="80.25" customHeight="1">
      <c r="A181" s="19" t="s">
        <v>507</v>
      </c>
      <c r="B181" s="19" t="s">
        <v>508</v>
      </c>
      <c r="C181" s="19" t="s">
        <v>217</v>
      </c>
      <c r="D181" s="146" t="s">
        <v>290</v>
      </c>
      <c r="E181" s="146" t="s">
        <v>499</v>
      </c>
      <c r="F181" s="146" t="s">
        <v>502</v>
      </c>
      <c r="G181" s="84">
        <v>240</v>
      </c>
      <c r="H181" s="89">
        <v>0</v>
      </c>
      <c r="I181" s="89">
        <v>0</v>
      </c>
      <c r="J181" s="89">
        <v>0</v>
      </c>
      <c r="K181" s="89">
        <v>0</v>
      </c>
      <c r="L181" s="89">
        <v>0</v>
      </c>
      <c r="M181" s="89">
        <v>0</v>
      </c>
      <c r="N181" s="89">
        <v>0</v>
      </c>
      <c r="O181" s="89">
        <v>0</v>
      </c>
      <c r="P181" s="89">
        <v>0</v>
      </c>
      <c r="Q181" s="89">
        <v>0</v>
      </c>
      <c r="R181" s="89">
        <v>0</v>
      </c>
      <c r="S181" s="89"/>
      <c r="T181" s="84"/>
    </row>
    <row r="182" spans="1:20" s="129" customFormat="1" ht="34.5" customHeight="1">
      <c r="A182" s="159" t="s">
        <v>407</v>
      </c>
      <c r="B182" s="62" t="s">
        <v>509</v>
      </c>
      <c r="C182" s="124" t="s">
        <v>28</v>
      </c>
      <c r="D182" s="132">
        <v>501</v>
      </c>
      <c r="E182" s="183" t="s">
        <v>499</v>
      </c>
      <c r="F182" s="183" t="s">
        <v>510</v>
      </c>
      <c r="G182" s="183" t="s">
        <v>335</v>
      </c>
      <c r="H182" s="126">
        <f>H184</f>
        <v>0</v>
      </c>
      <c r="I182" s="126">
        <f>I184</f>
        <v>0</v>
      </c>
      <c r="J182" s="119">
        <v>0</v>
      </c>
      <c r="K182" s="119">
        <v>0</v>
      </c>
      <c r="L182" s="119">
        <v>0</v>
      </c>
      <c r="M182" s="119">
        <v>0</v>
      </c>
      <c r="N182" s="126">
        <f>N184</f>
        <v>0</v>
      </c>
      <c r="O182" s="126">
        <f>O184</f>
        <v>0</v>
      </c>
      <c r="P182" s="126">
        <f>P184</f>
        <v>0</v>
      </c>
      <c r="Q182" s="126">
        <f>Q184</f>
        <v>0</v>
      </c>
      <c r="R182" s="126">
        <v>0</v>
      </c>
      <c r="S182" s="126"/>
      <c r="T182" s="132"/>
    </row>
    <row r="183" spans="1:20" s="21" customFormat="1" ht="12.75">
      <c r="A183" s="159"/>
      <c r="B183" s="62"/>
      <c r="C183" s="19" t="s">
        <v>57</v>
      </c>
      <c r="D183" s="84"/>
      <c r="E183" s="146"/>
      <c r="F183" s="146"/>
      <c r="G183" s="146"/>
      <c r="H183" s="89"/>
      <c r="I183" s="89"/>
      <c r="J183" s="83"/>
      <c r="K183" s="83"/>
      <c r="L183" s="83"/>
      <c r="M183" s="83"/>
      <c r="N183" s="89"/>
      <c r="O183" s="89"/>
      <c r="P183" s="89"/>
      <c r="Q183" s="89"/>
      <c r="R183" s="89"/>
      <c r="S183" s="89"/>
      <c r="T183" s="84"/>
    </row>
    <row r="184" spans="1:20" s="21" customFormat="1" ht="25.5" customHeight="1">
      <c r="A184" s="159"/>
      <c r="B184" s="62"/>
      <c r="C184" s="19" t="s">
        <v>217</v>
      </c>
      <c r="D184" s="84">
        <v>501</v>
      </c>
      <c r="E184" s="146" t="s">
        <v>499</v>
      </c>
      <c r="F184" s="146" t="s">
        <v>510</v>
      </c>
      <c r="G184" s="146" t="s">
        <v>335</v>
      </c>
      <c r="H184" s="89">
        <f>H185</f>
        <v>0</v>
      </c>
      <c r="I184" s="89">
        <f>I185</f>
        <v>0</v>
      </c>
      <c r="J184" s="83">
        <v>0</v>
      </c>
      <c r="K184" s="83">
        <v>0</v>
      </c>
      <c r="L184" s="83">
        <v>0</v>
      </c>
      <c r="M184" s="83">
        <v>0</v>
      </c>
      <c r="N184" s="89">
        <f>N185</f>
        <v>0</v>
      </c>
      <c r="O184" s="89">
        <f>O185</f>
        <v>0</v>
      </c>
      <c r="P184" s="89">
        <f>P185</f>
        <v>0</v>
      </c>
      <c r="Q184" s="89">
        <f>Q185</f>
        <v>0</v>
      </c>
      <c r="R184" s="89">
        <v>0</v>
      </c>
      <c r="S184" s="89"/>
      <c r="T184" s="84"/>
    </row>
    <row r="185" spans="1:20" s="21" customFormat="1" ht="77.25" customHeight="1">
      <c r="A185" s="84" t="s">
        <v>174</v>
      </c>
      <c r="B185" s="19" t="s">
        <v>511</v>
      </c>
      <c r="C185" s="19" t="s">
        <v>217</v>
      </c>
      <c r="D185" s="84">
        <v>501</v>
      </c>
      <c r="E185" s="146" t="s">
        <v>499</v>
      </c>
      <c r="F185" s="146" t="s">
        <v>512</v>
      </c>
      <c r="G185" s="146" t="s">
        <v>343</v>
      </c>
      <c r="H185" s="89">
        <v>0</v>
      </c>
      <c r="I185" s="89">
        <v>0</v>
      </c>
      <c r="J185" s="83">
        <v>0</v>
      </c>
      <c r="K185" s="83">
        <v>0</v>
      </c>
      <c r="L185" s="83">
        <v>0</v>
      </c>
      <c r="M185" s="83">
        <v>0</v>
      </c>
      <c r="N185" s="89">
        <v>0</v>
      </c>
      <c r="O185" s="89">
        <v>0</v>
      </c>
      <c r="P185" s="89">
        <v>0</v>
      </c>
      <c r="Q185" s="89">
        <v>0</v>
      </c>
      <c r="R185" s="89">
        <v>0</v>
      </c>
      <c r="S185" s="89"/>
      <c r="T185" s="89"/>
    </row>
    <row r="186" spans="1:20" s="129" customFormat="1" ht="25.5" customHeight="1">
      <c r="A186" s="159" t="s">
        <v>513</v>
      </c>
      <c r="B186" s="62" t="s">
        <v>514</v>
      </c>
      <c r="C186" s="124" t="s">
        <v>28</v>
      </c>
      <c r="D186" s="132">
        <v>501</v>
      </c>
      <c r="E186" s="183" t="s">
        <v>499</v>
      </c>
      <c r="F186" s="183" t="s">
        <v>515</v>
      </c>
      <c r="G186" s="183" t="s">
        <v>335</v>
      </c>
      <c r="H186" s="126">
        <f>H188</f>
        <v>1568539.88</v>
      </c>
      <c r="I186" s="126">
        <f>I188</f>
        <v>1563431.7200000002</v>
      </c>
      <c r="J186" s="119">
        <v>0</v>
      </c>
      <c r="K186" s="119">
        <v>0</v>
      </c>
      <c r="L186" s="119">
        <v>0</v>
      </c>
      <c r="M186" s="119">
        <v>0</v>
      </c>
      <c r="N186" s="126">
        <f>N188</f>
        <v>1221534.89</v>
      </c>
      <c r="O186" s="126">
        <f>O188</f>
        <v>0</v>
      </c>
      <c r="P186" s="126">
        <f>P188</f>
        <v>1221534.18</v>
      </c>
      <c r="Q186" s="126">
        <f>Q188</f>
        <v>1221534.18</v>
      </c>
      <c r="R186" s="126">
        <v>0</v>
      </c>
      <c r="S186" s="126"/>
      <c r="T186" s="126"/>
    </row>
    <row r="187" spans="1:20" s="21" customFormat="1" ht="12.75">
      <c r="A187" s="159"/>
      <c r="B187" s="62"/>
      <c r="C187" s="19" t="s">
        <v>57</v>
      </c>
      <c r="D187" s="84"/>
      <c r="E187" s="146"/>
      <c r="F187" s="146"/>
      <c r="G187" s="146"/>
      <c r="H187" s="89"/>
      <c r="I187" s="89"/>
      <c r="J187" s="83"/>
      <c r="K187" s="83"/>
      <c r="L187" s="83"/>
      <c r="M187" s="83"/>
      <c r="N187" s="89"/>
      <c r="O187" s="89"/>
      <c r="P187" s="89"/>
      <c r="Q187" s="89"/>
      <c r="R187" s="89"/>
      <c r="S187" s="89"/>
      <c r="T187" s="89"/>
    </row>
    <row r="188" spans="1:20" s="21" customFormat="1" ht="25.5" customHeight="1">
      <c r="A188" s="159"/>
      <c r="B188" s="62"/>
      <c r="C188" s="19" t="s">
        <v>217</v>
      </c>
      <c r="D188" s="84">
        <v>501</v>
      </c>
      <c r="E188" s="146" t="s">
        <v>499</v>
      </c>
      <c r="F188" s="146" t="s">
        <v>515</v>
      </c>
      <c r="G188" s="146" t="s">
        <v>335</v>
      </c>
      <c r="H188" s="89">
        <f>H189+H193+H196</f>
        <v>1568539.88</v>
      </c>
      <c r="I188" s="89">
        <f>I189+I193+I196</f>
        <v>1563431.7200000002</v>
      </c>
      <c r="J188" s="83">
        <f aca="true" t="shared" si="39" ref="J188:Q188">J189+J193+J196</f>
        <v>0</v>
      </c>
      <c r="K188" s="83">
        <f t="shared" si="39"/>
        <v>0</v>
      </c>
      <c r="L188" s="83">
        <f t="shared" si="39"/>
        <v>0</v>
      </c>
      <c r="M188" s="83">
        <f t="shared" si="39"/>
        <v>0</v>
      </c>
      <c r="N188" s="89">
        <f t="shared" si="39"/>
        <v>1221534.89</v>
      </c>
      <c r="O188" s="89">
        <f>O189+O193+O196</f>
        <v>0</v>
      </c>
      <c r="P188" s="89">
        <f t="shared" si="39"/>
        <v>1221534.18</v>
      </c>
      <c r="Q188" s="89">
        <f t="shared" si="39"/>
        <v>1221534.18</v>
      </c>
      <c r="R188" s="89">
        <f>R189+R192</f>
        <v>0</v>
      </c>
      <c r="S188" s="89"/>
      <c r="T188" s="89"/>
    </row>
    <row r="189" spans="1:23" s="21" customFormat="1" ht="117.75" customHeight="1">
      <c r="A189" s="84" t="s">
        <v>516</v>
      </c>
      <c r="B189" s="19" t="s">
        <v>517</v>
      </c>
      <c r="C189" s="19" t="s">
        <v>217</v>
      </c>
      <c r="D189" s="84">
        <v>501</v>
      </c>
      <c r="E189" s="146" t="s">
        <v>499</v>
      </c>
      <c r="F189" s="146" t="s">
        <v>518</v>
      </c>
      <c r="G189" s="146" t="s">
        <v>343</v>
      </c>
      <c r="H189" s="89">
        <f>H190+H191+H192</f>
        <v>0</v>
      </c>
      <c r="I189" s="89">
        <f>I190+I191+I192</f>
        <v>0</v>
      </c>
      <c r="J189" s="83">
        <f aca="true" t="shared" si="40" ref="J189:R189">J190+J191+J192</f>
        <v>0</v>
      </c>
      <c r="K189" s="83">
        <f t="shared" si="40"/>
        <v>0</v>
      </c>
      <c r="L189" s="83">
        <f t="shared" si="40"/>
        <v>0</v>
      </c>
      <c r="M189" s="83">
        <f t="shared" si="40"/>
        <v>0</v>
      </c>
      <c r="N189" s="89">
        <f t="shared" si="40"/>
        <v>0</v>
      </c>
      <c r="O189" s="89">
        <f t="shared" si="40"/>
        <v>0</v>
      </c>
      <c r="P189" s="89">
        <f t="shared" si="40"/>
        <v>0</v>
      </c>
      <c r="Q189" s="89">
        <f t="shared" si="40"/>
        <v>0</v>
      </c>
      <c r="R189" s="89">
        <f t="shared" si="40"/>
        <v>0</v>
      </c>
      <c r="S189" s="89"/>
      <c r="T189" s="89"/>
      <c r="W189" s="52"/>
    </row>
    <row r="190" spans="1:22" s="21" customFormat="1" ht="132">
      <c r="A190" s="84" t="s">
        <v>494</v>
      </c>
      <c r="B190" s="19" t="s">
        <v>519</v>
      </c>
      <c r="C190" s="19" t="s">
        <v>217</v>
      </c>
      <c r="D190" s="84">
        <v>501</v>
      </c>
      <c r="E190" s="146" t="s">
        <v>499</v>
      </c>
      <c r="F190" s="146" t="s">
        <v>518</v>
      </c>
      <c r="G190" s="146" t="s">
        <v>343</v>
      </c>
      <c r="H190" s="89">
        <v>0</v>
      </c>
      <c r="I190" s="89">
        <v>0</v>
      </c>
      <c r="J190" s="83">
        <v>0</v>
      </c>
      <c r="K190" s="83">
        <v>0</v>
      </c>
      <c r="L190" s="83">
        <v>0</v>
      </c>
      <c r="M190" s="83">
        <v>0</v>
      </c>
      <c r="N190" s="89">
        <v>0</v>
      </c>
      <c r="O190" s="89">
        <v>0</v>
      </c>
      <c r="P190" s="89">
        <v>0</v>
      </c>
      <c r="Q190" s="89">
        <v>0</v>
      </c>
      <c r="R190" s="89">
        <v>0</v>
      </c>
      <c r="S190" s="89"/>
      <c r="T190" s="89"/>
      <c r="V190" s="52"/>
    </row>
    <row r="191" spans="1:22" s="21" customFormat="1" ht="114" customHeight="1">
      <c r="A191" s="84" t="s">
        <v>496</v>
      </c>
      <c r="B191" s="19" t="s">
        <v>520</v>
      </c>
      <c r="C191" s="19" t="s">
        <v>217</v>
      </c>
      <c r="D191" s="84">
        <v>501</v>
      </c>
      <c r="E191" s="146" t="s">
        <v>499</v>
      </c>
      <c r="F191" s="146" t="s">
        <v>518</v>
      </c>
      <c r="G191" s="146" t="s">
        <v>343</v>
      </c>
      <c r="H191" s="89">
        <v>0</v>
      </c>
      <c r="I191" s="89">
        <v>0</v>
      </c>
      <c r="J191" s="83">
        <v>0</v>
      </c>
      <c r="K191" s="83">
        <v>0</v>
      </c>
      <c r="L191" s="83">
        <v>0</v>
      </c>
      <c r="M191" s="83">
        <v>0</v>
      </c>
      <c r="N191" s="89">
        <v>0</v>
      </c>
      <c r="O191" s="89">
        <v>0</v>
      </c>
      <c r="P191" s="89">
        <v>0</v>
      </c>
      <c r="Q191" s="89">
        <v>0</v>
      </c>
      <c r="R191" s="89">
        <v>0</v>
      </c>
      <c r="S191" s="89"/>
      <c r="T191" s="89"/>
      <c r="V191" s="52"/>
    </row>
    <row r="192" spans="1:20" s="21" customFormat="1" ht="120">
      <c r="A192" s="84" t="s">
        <v>507</v>
      </c>
      <c r="B192" s="19" t="s">
        <v>521</v>
      </c>
      <c r="C192" s="19" t="s">
        <v>217</v>
      </c>
      <c r="D192" s="84">
        <v>501</v>
      </c>
      <c r="E192" s="146" t="s">
        <v>499</v>
      </c>
      <c r="F192" s="146" t="s">
        <v>518</v>
      </c>
      <c r="G192" s="146" t="s">
        <v>343</v>
      </c>
      <c r="H192" s="89">
        <v>0</v>
      </c>
      <c r="I192" s="89">
        <v>0</v>
      </c>
      <c r="J192" s="83">
        <f>J193</f>
        <v>0</v>
      </c>
      <c r="K192" s="83">
        <f>K193</f>
        <v>0</v>
      </c>
      <c r="L192" s="83">
        <f>L193</f>
        <v>0</v>
      </c>
      <c r="M192" s="83">
        <f>M193</f>
        <v>0</v>
      </c>
      <c r="N192" s="89">
        <v>0</v>
      </c>
      <c r="O192" s="89">
        <v>0</v>
      </c>
      <c r="P192" s="89">
        <v>0</v>
      </c>
      <c r="Q192" s="89">
        <v>0</v>
      </c>
      <c r="R192" s="89">
        <f>R193</f>
        <v>0</v>
      </c>
      <c r="S192" s="89"/>
      <c r="T192" s="89"/>
    </row>
    <row r="193" spans="1:20" s="21" customFormat="1" ht="12.75">
      <c r="A193" s="159" t="s">
        <v>522</v>
      </c>
      <c r="B193" s="62" t="s">
        <v>523</v>
      </c>
      <c r="C193" s="62" t="s">
        <v>217</v>
      </c>
      <c r="D193" s="159">
        <v>501</v>
      </c>
      <c r="E193" s="160" t="s">
        <v>485</v>
      </c>
      <c r="F193" s="160" t="s">
        <v>524</v>
      </c>
      <c r="G193" s="160" t="s">
        <v>346</v>
      </c>
      <c r="H193" s="161">
        <v>1021602.58</v>
      </c>
      <c r="I193" s="161">
        <v>1016494.42</v>
      </c>
      <c r="J193" s="162">
        <v>0</v>
      </c>
      <c r="K193" s="162">
        <v>0</v>
      </c>
      <c r="L193" s="162">
        <v>0</v>
      </c>
      <c r="M193" s="162">
        <v>0</v>
      </c>
      <c r="N193" s="161">
        <v>1221534.89</v>
      </c>
      <c r="O193" s="161">
        <v>0</v>
      </c>
      <c r="P193" s="161">
        <v>1221534.18</v>
      </c>
      <c r="Q193" s="161">
        <v>1221534.18</v>
      </c>
      <c r="R193" s="161">
        <v>0</v>
      </c>
      <c r="S193" s="161"/>
      <c r="T193" s="163" t="s">
        <v>525</v>
      </c>
    </row>
    <row r="194" spans="1:20" s="21" customFormat="1" ht="12.75">
      <c r="A194" s="159"/>
      <c r="B194" s="62"/>
      <c r="C194" s="62"/>
      <c r="D194" s="159"/>
      <c r="E194" s="160"/>
      <c r="F194" s="160"/>
      <c r="G194" s="160"/>
      <c r="H194" s="161"/>
      <c r="I194" s="161"/>
      <c r="J194" s="162"/>
      <c r="K194" s="162"/>
      <c r="L194" s="162"/>
      <c r="M194" s="162"/>
      <c r="N194" s="161"/>
      <c r="O194" s="161"/>
      <c r="P194" s="161"/>
      <c r="Q194" s="161"/>
      <c r="R194" s="161"/>
      <c r="S194" s="161"/>
      <c r="T194" s="163"/>
    </row>
    <row r="195" spans="1:20" s="21" customFormat="1" ht="115.5" customHeight="1">
      <c r="A195" s="159"/>
      <c r="B195" s="62"/>
      <c r="C195" s="62"/>
      <c r="D195" s="159"/>
      <c r="E195" s="160"/>
      <c r="F195" s="160"/>
      <c r="G195" s="160"/>
      <c r="H195" s="161"/>
      <c r="I195" s="161"/>
      <c r="J195" s="162"/>
      <c r="K195" s="162"/>
      <c r="L195" s="162"/>
      <c r="M195" s="162"/>
      <c r="N195" s="161"/>
      <c r="O195" s="161"/>
      <c r="P195" s="161"/>
      <c r="Q195" s="161"/>
      <c r="R195" s="161"/>
      <c r="S195" s="161"/>
      <c r="T195" s="163"/>
    </row>
    <row r="196" spans="1:20" s="21" customFormat="1" ht="49.5" customHeight="1">
      <c r="A196" s="84" t="s">
        <v>400</v>
      </c>
      <c r="B196" s="19" t="s">
        <v>526</v>
      </c>
      <c r="C196" s="19" t="s">
        <v>217</v>
      </c>
      <c r="D196" s="84">
        <v>501</v>
      </c>
      <c r="E196" s="146" t="s">
        <v>485</v>
      </c>
      <c r="F196" s="146" t="s">
        <v>527</v>
      </c>
      <c r="G196" s="146" t="s">
        <v>346</v>
      </c>
      <c r="H196" s="89">
        <v>546937.3</v>
      </c>
      <c r="I196" s="89">
        <v>546937.3</v>
      </c>
      <c r="J196" s="83">
        <v>0</v>
      </c>
      <c r="K196" s="83">
        <v>0</v>
      </c>
      <c r="L196" s="83">
        <v>0</v>
      </c>
      <c r="M196" s="83">
        <v>0</v>
      </c>
      <c r="N196" s="83">
        <v>0</v>
      </c>
      <c r="O196" s="83">
        <v>0</v>
      </c>
      <c r="P196" s="89">
        <v>0</v>
      </c>
      <c r="Q196" s="89">
        <v>0</v>
      </c>
      <c r="R196" s="89">
        <v>0</v>
      </c>
      <c r="S196" s="89"/>
      <c r="T196" s="89"/>
    </row>
    <row r="197" spans="1:20" s="129" customFormat="1" ht="32.25" customHeight="1">
      <c r="A197" s="159" t="s">
        <v>528</v>
      </c>
      <c r="B197" s="62" t="s">
        <v>529</v>
      </c>
      <c r="C197" s="124" t="s">
        <v>28</v>
      </c>
      <c r="D197" s="132">
        <v>501</v>
      </c>
      <c r="E197" s="183" t="s">
        <v>485</v>
      </c>
      <c r="F197" s="183" t="s">
        <v>530</v>
      </c>
      <c r="G197" s="183" t="s">
        <v>335</v>
      </c>
      <c r="H197" s="126">
        <f>H199</f>
        <v>881470.62</v>
      </c>
      <c r="I197" s="126">
        <f>I199</f>
        <v>0</v>
      </c>
      <c r="J197" s="119">
        <v>0</v>
      </c>
      <c r="K197" s="119">
        <v>0</v>
      </c>
      <c r="L197" s="119">
        <f>L199</f>
        <v>94419.3</v>
      </c>
      <c r="M197" s="119">
        <f>M199</f>
        <v>94419.3</v>
      </c>
      <c r="N197" s="126">
        <f>N199</f>
        <v>877063.6</v>
      </c>
      <c r="O197" s="126">
        <f>O199</f>
        <v>0</v>
      </c>
      <c r="P197" s="126">
        <f>P199</f>
        <v>867581.32</v>
      </c>
      <c r="Q197" s="126">
        <v>867581.32</v>
      </c>
      <c r="R197" s="126">
        <v>0</v>
      </c>
      <c r="S197" s="126"/>
      <c r="T197" s="163"/>
    </row>
    <row r="198" spans="1:20" s="21" customFormat="1" ht="12.75">
      <c r="A198" s="159"/>
      <c r="B198" s="62"/>
      <c r="C198" s="19" t="s">
        <v>57</v>
      </c>
      <c r="D198" s="84"/>
      <c r="E198" s="146"/>
      <c r="F198" s="146"/>
      <c r="G198" s="146"/>
      <c r="H198" s="89"/>
      <c r="I198" s="89"/>
      <c r="J198" s="84"/>
      <c r="K198" s="84"/>
      <c r="L198" s="84"/>
      <c r="M198" s="84"/>
      <c r="N198" s="89"/>
      <c r="O198" s="89"/>
      <c r="P198" s="89"/>
      <c r="Q198" s="89"/>
      <c r="R198" s="89"/>
      <c r="S198" s="89"/>
      <c r="T198" s="163"/>
    </row>
    <row r="199" spans="1:20" s="21" customFormat="1" ht="48.75" customHeight="1">
      <c r="A199" s="159"/>
      <c r="B199" s="62"/>
      <c r="C199" s="19" t="s">
        <v>217</v>
      </c>
      <c r="D199" s="84">
        <v>501</v>
      </c>
      <c r="E199" s="146" t="s">
        <v>485</v>
      </c>
      <c r="F199" s="146" t="s">
        <v>530</v>
      </c>
      <c r="G199" s="146" t="s">
        <v>335</v>
      </c>
      <c r="H199" s="89">
        <f>H200+H203</f>
        <v>881470.62</v>
      </c>
      <c r="I199" s="89">
        <f>I200+I203</f>
        <v>0</v>
      </c>
      <c r="J199" s="83">
        <f aca="true" t="shared" si="41" ref="J199:R199">J200+J203</f>
        <v>0</v>
      </c>
      <c r="K199" s="83">
        <f t="shared" si="41"/>
        <v>0</v>
      </c>
      <c r="L199" s="83">
        <f t="shared" si="41"/>
        <v>94419.3</v>
      </c>
      <c r="M199" s="83">
        <f t="shared" si="41"/>
        <v>94419.3</v>
      </c>
      <c r="N199" s="89">
        <f>N200+N203</f>
        <v>877063.6</v>
      </c>
      <c r="O199" s="89">
        <f>O200+O203</f>
        <v>0</v>
      </c>
      <c r="P199" s="89">
        <v>867581.32</v>
      </c>
      <c r="Q199" s="89">
        <f t="shared" si="41"/>
        <v>867581.32</v>
      </c>
      <c r="R199" s="89">
        <f t="shared" si="41"/>
        <v>0</v>
      </c>
      <c r="S199" s="89"/>
      <c r="T199" s="163"/>
    </row>
    <row r="200" spans="1:20" s="21" customFormat="1" ht="128.25" customHeight="1">
      <c r="A200" s="84" t="s">
        <v>516</v>
      </c>
      <c r="B200" s="19" t="s">
        <v>531</v>
      </c>
      <c r="C200" s="19" t="s">
        <v>217</v>
      </c>
      <c r="D200" s="84">
        <v>501</v>
      </c>
      <c r="E200" s="146" t="s">
        <v>485</v>
      </c>
      <c r="F200" s="146" t="s">
        <v>532</v>
      </c>
      <c r="G200" s="146" t="s">
        <v>343</v>
      </c>
      <c r="H200" s="89">
        <f>H201+H202</f>
        <v>0</v>
      </c>
      <c r="I200" s="89">
        <f>I201+I202</f>
        <v>0</v>
      </c>
      <c r="J200" s="83">
        <v>0</v>
      </c>
      <c r="K200" s="83">
        <v>0</v>
      </c>
      <c r="L200" s="83">
        <v>0</v>
      </c>
      <c r="M200" s="83">
        <v>0</v>
      </c>
      <c r="N200" s="89">
        <v>0</v>
      </c>
      <c r="O200" s="89">
        <v>0</v>
      </c>
      <c r="P200" s="89">
        <f>P201+P202</f>
        <v>0</v>
      </c>
      <c r="Q200" s="89">
        <f>Q201+Q202</f>
        <v>0</v>
      </c>
      <c r="R200" s="89">
        <v>0</v>
      </c>
      <c r="S200" s="89"/>
      <c r="T200" s="163"/>
    </row>
    <row r="201" spans="1:20" s="21" customFormat="1" ht="186" customHeight="1">
      <c r="A201" s="84" t="s">
        <v>494</v>
      </c>
      <c r="B201" s="19" t="s">
        <v>533</v>
      </c>
      <c r="C201" s="19" t="s">
        <v>217</v>
      </c>
      <c r="D201" s="84">
        <v>501</v>
      </c>
      <c r="E201" s="146" t="s">
        <v>485</v>
      </c>
      <c r="F201" s="146" t="s">
        <v>532</v>
      </c>
      <c r="G201" s="146" t="s">
        <v>343</v>
      </c>
      <c r="H201" s="89">
        <v>0</v>
      </c>
      <c r="I201" s="89">
        <v>0</v>
      </c>
      <c r="J201" s="83">
        <v>0</v>
      </c>
      <c r="K201" s="83">
        <v>0</v>
      </c>
      <c r="L201" s="83">
        <v>0</v>
      </c>
      <c r="M201" s="83">
        <v>0</v>
      </c>
      <c r="N201" s="89">
        <v>0</v>
      </c>
      <c r="O201" s="89">
        <v>0</v>
      </c>
      <c r="P201" s="89">
        <v>0</v>
      </c>
      <c r="Q201" s="89">
        <v>0</v>
      </c>
      <c r="R201" s="89">
        <v>0</v>
      </c>
      <c r="S201" s="89"/>
      <c r="T201" s="89"/>
    </row>
    <row r="202" spans="1:20" s="21" customFormat="1" ht="177" customHeight="1">
      <c r="A202" s="84" t="s">
        <v>496</v>
      </c>
      <c r="B202" s="19" t="s">
        <v>534</v>
      </c>
      <c r="C202" s="19" t="s">
        <v>217</v>
      </c>
      <c r="D202" s="84">
        <v>501</v>
      </c>
      <c r="E202" s="146" t="s">
        <v>485</v>
      </c>
      <c r="F202" s="146" t="s">
        <v>532</v>
      </c>
      <c r="G202" s="146" t="s">
        <v>343</v>
      </c>
      <c r="H202" s="89">
        <v>0</v>
      </c>
      <c r="I202" s="89">
        <v>0</v>
      </c>
      <c r="J202" s="83">
        <v>0</v>
      </c>
      <c r="K202" s="83">
        <v>0</v>
      </c>
      <c r="L202" s="83">
        <v>0</v>
      </c>
      <c r="M202" s="83">
        <v>0</v>
      </c>
      <c r="N202" s="89">
        <v>0</v>
      </c>
      <c r="O202" s="89">
        <v>0</v>
      </c>
      <c r="P202" s="89">
        <v>0</v>
      </c>
      <c r="Q202" s="89">
        <v>0</v>
      </c>
      <c r="R202" s="89">
        <v>0</v>
      </c>
      <c r="S202" s="89"/>
      <c r="T202" s="89"/>
    </row>
    <row r="203" spans="1:20" s="21" customFormat="1" ht="144" customHeight="1">
      <c r="A203" s="84" t="s">
        <v>344</v>
      </c>
      <c r="B203" s="19" t="s">
        <v>535</v>
      </c>
      <c r="C203" s="19" t="s">
        <v>217</v>
      </c>
      <c r="D203" s="84">
        <v>501</v>
      </c>
      <c r="E203" s="146" t="s">
        <v>485</v>
      </c>
      <c r="F203" s="146" t="s">
        <v>536</v>
      </c>
      <c r="G203" s="146" t="s">
        <v>346</v>
      </c>
      <c r="H203" s="89">
        <v>881470.62</v>
      </c>
      <c r="I203" s="89">
        <v>0</v>
      </c>
      <c r="J203" s="89">
        <v>0</v>
      </c>
      <c r="K203" s="89">
        <v>0</v>
      </c>
      <c r="L203" s="89">
        <v>94419.3</v>
      </c>
      <c r="M203" s="89">
        <v>94419.3</v>
      </c>
      <c r="N203" s="89">
        <v>877063.6</v>
      </c>
      <c r="O203" s="89">
        <v>0</v>
      </c>
      <c r="P203" s="89">
        <v>867581.32</v>
      </c>
      <c r="Q203" s="89">
        <v>867581.32</v>
      </c>
      <c r="R203" s="89">
        <v>0</v>
      </c>
      <c r="S203" s="89"/>
      <c r="T203" s="82" t="s">
        <v>537</v>
      </c>
    </row>
    <row r="204" spans="1:20" s="31" customFormat="1" ht="28.5" customHeight="1">
      <c r="A204" s="159" t="s">
        <v>538</v>
      </c>
      <c r="B204" s="62" t="s">
        <v>539</v>
      </c>
      <c r="C204" s="19" t="s">
        <v>28</v>
      </c>
      <c r="D204" s="84">
        <v>501</v>
      </c>
      <c r="E204" s="146" t="s">
        <v>485</v>
      </c>
      <c r="F204" s="146" t="s">
        <v>540</v>
      </c>
      <c r="G204" s="146" t="s">
        <v>335</v>
      </c>
      <c r="H204" s="89">
        <f>H206</f>
        <v>67000</v>
      </c>
      <c r="I204" s="89">
        <f>I206</f>
        <v>67000</v>
      </c>
      <c r="J204" s="83">
        <f aca="true" t="shared" si="42" ref="J204:R204">J206</f>
        <v>0</v>
      </c>
      <c r="K204" s="83">
        <f t="shared" si="42"/>
        <v>0</v>
      </c>
      <c r="L204" s="83">
        <f t="shared" si="42"/>
        <v>0</v>
      </c>
      <c r="M204" s="83">
        <f t="shared" si="42"/>
        <v>0</v>
      </c>
      <c r="N204" s="89">
        <f t="shared" si="42"/>
        <v>0</v>
      </c>
      <c r="O204" s="89">
        <f t="shared" si="42"/>
        <v>0</v>
      </c>
      <c r="P204" s="89">
        <f t="shared" si="42"/>
        <v>0</v>
      </c>
      <c r="Q204" s="89">
        <f t="shared" si="42"/>
        <v>0</v>
      </c>
      <c r="R204" s="89">
        <f t="shared" si="42"/>
        <v>0</v>
      </c>
      <c r="S204" s="89"/>
      <c r="T204" s="89"/>
    </row>
    <row r="205" spans="1:20" s="31" customFormat="1" ht="12.75">
      <c r="A205" s="159"/>
      <c r="B205" s="62"/>
      <c r="C205" s="84" t="s">
        <v>57</v>
      </c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</row>
    <row r="206" spans="1:20" s="31" customFormat="1" ht="24">
      <c r="A206" s="159"/>
      <c r="B206" s="62"/>
      <c r="C206" s="19" t="s">
        <v>217</v>
      </c>
      <c r="D206" s="84">
        <v>501</v>
      </c>
      <c r="E206" s="84">
        <v>502</v>
      </c>
      <c r="F206" s="146" t="s">
        <v>540</v>
      </c>
      <c r="G206" s="84" t="s">
        <v>335</v>
      </c>
      <c r="H206" s="83">
        <f aca="true" t="shared" si="43" ref="H206:R206">H207</f>
        <v>67000</v>
      </c>
      <c r="I206" s="83">
        <f t="shared" si="43"/>
        <v>67000</v>
      </c>
      <c r="J206" s="83">
        <f t="shared" si="43"/>
        <v>0</v>
      </c>
      <c r="K206" s="83">
        <f t="shared" si="43"/>
        <v>0</v>
      </c>
      <c r="L206" s="83">
        <f t="shared" si="43"/>
        <v>0</v>
      </c>
      <c r="M206" s="83">
        <f t="shared" si="43"/>
        <v>0</v>
      </c>
      <c r="N206" s="83">
        <f t="shared" si="43"/>
        <v>0</v>
      </c>
      <c r="O206" s="83">
        <f t="shared" si="43"/>
        <v>0</v>
      </c>
      <c r="P206" s="83">
        <f t="shared" si="43"/>
        <v>0</v>
      </c>
      <c r="Q206" s="83">
        <f t="shared" si="43"/>
        <v>0</v>
      </c>
      <c r="R206" s="83">
        <f t="shared" si="43"/>
        <v>0</v>
      </c>
      <c r="S206" s="84"/>
      <c r="T206" s="84"/>
    </row>
    <row r="207" spans="1:20" s="31" customFormat="1" ht="43.5" customHeight="1">
      <c r="A207" s="84" t="s">
        <v>516</v>
      </c>
      <c r="B207" s="19" t="s">
        <v>541</v>
      </c>
      <c r="C207" s="19" t="s">
        <v>217</v>
      </c>
      <c r="D207" s="84">
        <v>501</v>
      </c>
      <c r="E207" s="84">
        <v>502</v>
      </c>
      <c r="F207" s="146" t="s">
        <v>542</v>
      </c>
      <c r="G207" s="84">
        <v>240</v>
      </c>
      <c r="H207" s="83">
        <v>67000</v>
      </c>
      <c r="I207" s="83">
        <v>67000</v>
      </c>
      <c r="J207" s="83">
        <v>0</v>
      </c>
      <c r="K207" s="83">
        <v>0</v>
      </c>
      <c r="L207" s="83">
        <v>0</v>
      </c>
      <c r="M207" s="83">
        <v>0</v>
      </c>
      <c r="N207" s="83">
        <v>0</v>
      </c>
      <c r="O207" s="83">
        <v>0</v>
      </c>
      <c r="P207" s="83">
        <v>0</v>
      </c>
      <c r="Q207" s="83">
        <v>0</v>
      </c>
      <c r="R207" s="83">
        <v>0</v>
      </c>
      <c r="S207" s="84"/>
      <c r="T207" s="84"/>
    </row>
    <row r="208" spans="1:20" s="129" customFormat="1" ht="24">
      <c r="A208" s="62" t="s">
        <v>543</v>
      </c>
      <c r="B208" s="62" t="s">
        <v>544</v>
      </c>
      <c r="C208" s="124" t="s">
        <v>28</v>
      </c>
      <c r="D208" s="132">
        <v>501</v>
      </c>
      <c r="E208" s="183" t="s">
        <v>485</v>
      </c>
      <c r="F208" s="183" t="s">
        <v>545</v>
      </c>
      <c r="G208" s="183" t="s">
        <v>335</v>
      </c>
      <c r="H208" s="126">
        <f>H210</f>
        <v>2641070.8000000003</v>
      </c>
      <c r="I208" s="126">
        <f>I210</f>
        <v>1780278.71</v>
      </c>
      <c r="J208" s="119">
        <f aca="true" t="shared" si="44" ref="J208:Q208">J210</f>
        <v>0</v>
      </c>
      <c r="K208" s="119">
        <f t="shared" si="44"/>
        <v>0</v>
      </c>
      <c r="L208" s="119">
        <f t="shared" si="44"/>
        <v>0</v>
      </c>
      <c r="M208" s="119">
        <f t="shared" si="44"/>
        <v>0</v>
      </c>
      <c r="N208" s="126">
        <f t="shared" si="44"/>
        <v>28850000</v>
      </c>
      <c r="O208" s="119">
        <f t="shared" si="44"/>
        <v>0</v>
      </c>
      <c r="P208" s="126">
        <v>0</v>
      </c>
      <c r="Q208" s="126">
        <f t="shared" si="44"/>
        <v>0</v>
      </c>
      <c r="R208" s="126">
        <v>0</v>
      </c>
      <c r="S208" s="126" t="s">
        <v>300</v>
      </c>
      <c r="T208" s="126"/>
    </row>
    <row r="209" spans="1:20" s="21" customFormat="1" ht="12.75">
      <c r="A209" s="62"/>
      <c r="B209" s="62"/>
      <c r="C209" s="19" t="s">
        <v>57</v>
      </c>
      <c r="D209" s="84"/>
      <c r="E209" s="146"/>
      <c r="F209" s="146"/>
      <c r="G209" s="146"/>
      <c r="H209" s="89"/>
      <c r="I209" s="89"/>
      <c r="J209" s="83"/>
      <c r="K209" s="83"/>
      <c r="L209" s="83"/>
      <c r="M209" s="83"/>
      <c r="N209" s="89"/>
      <c r="O209" s="83"/>
      <c r="P209" s="89"/>
      <c r="Q209" s="89"/>
      <c r="R209" s="89"/>
      <c r="S209" s="89"/>
      <c r="T209" s="89"/>
    </row>
    <row r="210" spans="1:20" s="21" customFormat="1" ht="24">
      <c r="A210" s="62"/>
      <c r="B210" s="62"/>
      <c r="C210" s="19" t="s">
        <v>217</v>
      </c>
      <c r="D210" s="84">
        <v>501</v>
      </c>
      <c r="E210" s="146" t="s">
        <v>485</v>
      </c>
      <c r="F210" s="146" t="s">
        <v>545</v>
      </c>
      <c r="G210" s="146" t="s">
        <v>335</v>
      </c>
      <c r="H210" s="89">
        <f>H211+H212+H213+H214</f>
        <v>2641070.8000000003</v>
      </c>
      <c r="I210" s="89">
        <f>I211+I212+I213+I214</f>
        <v>1780278.71</v>
      </c>
      <c r="J210" s="83">
        <f aca="true" t="shared" si="45" ref="J210:Q210">J211+J212+J213+J214</f>
        <v>0</v>
      </c>
      <c r="K210" s="83">
        <f t="shared" si="45"/>
        <v>0</v>
      </c>
      <c r="L210" s="83">
        <f t="shared" si="45"/>
        <v>0</v>
      </c>
      <c r="M210" s="83">
        <f t="shared" si="45"/>
        <v>0</v>
      </c>
      <c r="N210" s="89">
        <f>N211+N212+N213+N214+N215+N216</f>
        <v>28850000</v>
      </c>
      <c r="O210" s="83">
        <f t="shared" si="45"/>
        <v>0</v>
      </c>
      <c r="P210" s="89">
        <v>0</v>
      </c>
      <c r="Q210" s="89">
        <f t="shared" si="45"/>
        <v>0</v>
      </c>
      <c r="R210" s="89">
        <v>0</v>
      </c>
      <c r="S210" s="89"/>
      <c r="T210" s="89"/>
    </row>
    <row r="211" spans="1:20" s="21" customFormat="1" ht="45" customHeight="1">
      <c r="A211" s="19" t="s">
        <v>174</v>
      </c>
      <c r="B211" s="19" t="s">
        <v>466</v>
      </c>
      <c r="C211" s="19" t="s">
        <v>217</v>
      </c>
      <c r="D211" s="84">
        <v>501</v>
      </c>
      <c r="E211" s="146" t="s">
        <v>485</v>
      </c>
      <c r="F211" s="146" t="s">
        <v>546</v>
      </c>
      <c r="G211" s="146" t="s">
        <v>346</v>
      </c>
      <c r="H211" s="89">
        <v>0</v>
      </c>
      <c r="I211" s="89">
        <v>0</v>
      </c>
      <c r="J211" s="83">
        <v>0</v>
      </c>
      <c r="K211" s="83">
        <v>0</v>
      </c>
      <c r="L211" s="83">
        <v>0</v>
      </c>
      <c r="M211" s="83">
        <v>0</v>
      </c>
      <c r="N211" s="83">
        <v>0</v>
      </c>
      <c r="O211" s="83">
        <v>0</v>
      </c>
      <c r="P211" s="89">
        <v>0</v>
      </c>
      <c r="Q211" s="89">
        <v>0</v>
      </c>
      <c r="R211" s="89">
        <v>0</v>
      </c>
      <c r="S211" s="89" t="s">
        <v>300</v>
      </c>
      <c r="T211" s="82"/>
    </row>
    <row r="212" spans="1:20" s="21" customFormat="1" ht="60">
      <c r="A212" s="19" t="s">
        <v>344</v>
      </c>
      <c r="B212" s="19" t="s">
        <v>547</v>
      </c>
      <c r="C212" s="19" t="s">
        <v>217</v>
      </c>
      <c r="D212" s="84">
        <v>501</v>
      </c>
      <c r="E212" s="146" t="s">
        <v>485</v>
      </c>
      <c r="F212" s="146" t="s">
        <v>548</v>
      </c>
      <c r="G212" s="146" t="s">
        <v>346</v>
      </c>
      <c r="H212" s="89">
        <v>1172187.8</v>
      </c>
      <c r="I212" s="89">
        <v>1172187.8</v>
      </c>
      <c r="J212" s="83">
        <v>0</v>
      </c>
      <c r="K212" s="83">
        <v>0</v>
      </c>
      <c r="L212" s="83">
        <v>0</v>
      </c>
      <c r="M212" s="83">
        <v>0</v>
      </c>
      <c r="N212" s="83">
        <v>0</v>
      </c>
      <c r="O212" s="83">
        <v>0</v>
      </c>
      <c r="P212" s="89">
        <v>0</v>
      </c>
      <c r="Q212" s="89">
        <v>0</v>
      </c>
      <c r="R212" s="89">
        <v>0</v>
      </c>
      <c r="S212" s="89" t="s">
        <v>300</v>
      </c>
      <c r="T212" s="82"/>
    </row>
    <row r="213" spans="1:20" s="21" customFormat="1" ht="65.25" customHeight="1">
      <c r="A213" s="19" t="s">
        <v>400</v>
      </c>
      <c r="B213" s="19" t="s">
        <v>549</v>
      </c>
      <c r="C213" s="19" t="s">
        <v>217</v>
      </c>
      <c r="D213" s="84">
        <v>501</v>
      </c>
      <c r="E213" s="146" t="s">
        <v>485</v>
      </c>
      <c r="F213" s="146" t="s">
        <v>550</v>
      </c>
      <c r="G213" s="146" t="s">
        <v>346</v>
      </c>
      <c r="H213" s="89">
        <v>985397.9</v>
      </c>
      <c r="I213" s="89">
        <v>608090.91</v>
      </c>
      <c r="J213" s="83">
        <v>0</v>
      </c>
      <c r="K213" s="83">
        <v>0</v>
      </c>
      <c r="L213" s="83">
        <v>0</v>
      </c>
      <c r="M213" s="83">
        <v>0</v>
      </c>
      <c r="N213" s="83">
        <v>0</v>
      </c>
      <c r="O213" s="83">
        <v>0</v>
      </c>
      <c r="P213" s="89">
        <v>0</v>
      </c>
      <c r="Q213" s="89">
        <v>0</v>
      </c>
      <c r="R213" s="89">
        <v>0</v>
      </c>
      <c r="S213" s="89" t="s">
        <v>149</v>
      </c>
      <c r="T213" s="163"/>
    </row>
    <row r="214" spans="1:20" s="21" customFormat="1" ht="62.25" customHeight="1">
      <c r="A214" s="19" t="s">
        <v>404</v>
      </c>
      <c r="B214" s="19" t="s">
        <v>549</v>
      </c>
      <c r="C214" s="19" t="s">
        <v>217</v>
      </c>
      <c r="D214" s="84">
        <v>501</v>
      </c>
      <c r="E214" s="146" t="s">
        <v>485</v>
      </c>
      <c r="F214" s="146" t="s">
        <v>550</v>
      </c>
      <c r="G214" s="146" t="s">
        <v>551</v>
      </c>
      <c r="H214" s="89">
        <v>483485.1</v>
      </c>
      <c r="I214" s="89">
        <v>0</v>
      </c>
      <c r="J214" s="83">
        <v>0</v>
      </c>
      <c r="K214" s="83">
        <v>0</v>
      </c>
      <c r="L214" s="83">
        <v>0</v>
      </c>
      <c r="M214" s="83">
        <v>0</v>
      </c>
      <c r="N214" s="83">
        <v>0</v>
      </c>
      <c r="O214" s="83">
        <v>0</v>
      </c>
      <c r="P214" s="89">
        <v>0</v>
      </c>
      <c r="Q214" s="89">
        <v>0</v>
      </c>
      <c r="R214" s="89">
        <v>0</v>
      </c>
      <c r="S214" s="89" t="s">
        <v>149</v>
      </c>
      <c r="T214" s="163"/>
    </row>
    <row r="215" spans="1:20" s="21" customFormat="1" ht="62.25" customHeight="1">
      <c r="A215" s="19" t="s">
        <v>552</v>
      </c>
      <c r="B215" s="19" t="s">
        <v>553</v>
      </c>
      <c r="C215" s="19" t="s">
        <v>217</v>
      </c>
      <c r="D215" s="84">
        <v>501</v>
      </c>
      <c r="E215" s="146" t="s">
        <v>485</v>
      </c>
      <c r="F215" s="146" t="s">
        <v>554</v>
      </c>
      <c r="G215" s="146" t="s">
        <v>346</v>
      </c>
      <c r="H215" s="89">
        <v>0</v>
      </c>
      <c r="I215" s="89">
        <v>0</v>
      </c>
      <c r="J215" s="83">
        <v>0</v>
      </c>
      <c r="K215" s="83">
        <v>0</v>
      </c>
      <c r="L215" s="83">
        <v>0</v>
      </c>
      <c r="M215" s="83">
        <v>0</v>
      </c>
      <c r="N215" s="89">
        <v>26250000</v>
      </c>
      <c r="O215" s="83">
        <v>0</v>
      </c>
      <c r="P215" s="89">
        <v>0</v>
      </c>
      <c r="Q215" s="89">
        <v>0</v>
      </c>
      <c r="R215" s="89">
        <v>0</v>
      </c>
      <c r="S215" s="89"/>
      <c r="T215" s="163" t="s">
        <v>555</v>
      </c>
    </row>
    <row r="216" spans="1:20" s="21" customFormat="1" ht="39.75" customHeight="1">
      <c r="A216" s="19" t="s">
        <v>556</v>
      </c>
      <c r="B216" s="19" t="s">
        <v>557</v>
      </c>
      <c r="C216" s="19" t="s">
        <v>217</v>
      </c>
      <c r="D216" s="84">
        <v>501</v>
      </c>
      <c r="E216" s="146" t="s">
        <v>485</v>
      </c>
      <c r="F216" s="146" t="s">
        <v>554</v>
      </c>
      <c r="G216" s="146" t="s">
        <v>346</v>
      </c>
      <c r="H216" s="89">
        <v>0</v>
      </c>
      <c r="I216" s="89">
        <v>0</v>
      </c>
      <c r="J216" s="83">
        <v>0</v>
      </c>
      <c r="K216" s="83">
        <v>0</v>
      </c>
      <c r="L216" s="83">
        <v>0</v>
      </c>
      <c r="M216" s="83">
        <v>0</v>
      </c>
      <c r="N216" s="89">
        <v>2600000</v>
      </c>
      <c r="O216" s="83">
        <v>0</v>
      </c>
      <c r="P216" s="89">
        <v>0</v>
      </c>
      <c r="Q216" s="89">
        <v>0</v>
      </c>
      <c r="R216" s="89">
        <v>0</v>
      </c>
      <c r="S216" s="89"/>
      <c r="T216" s="163"/>
    </row>
    <row r="217" spans="1:20" s="129" customFormat="1" ht="24">
      <c r="A217" s="62" t="s">
        <v>558</v>
      </c>
      <c r="B217" s="62" t="s">
        <v>559</v>
      </c>
      <c r="C217" s="124" t="s">
        <v>28</v>
      </c>
      <c r="D217" s="132">
        <v>501</v>
      </c>
      <c r="E217" s="183" t="s">
        <v>485</v>
      </c>
      <c r="F217" s="183" t="s">
        <v>560</v>
      </c>
      <c r="G217" s="132" t="s">
        <v>335</v>
      </c>
      <c r="H217" s="126">
        <f>H219</f>
        <v>6813930</v>
      </c>
      <c r="I217" s="126">
        <f>I219</f>
        <v>431235.96</v>
      </c>
      <c r="J217" s="119">
        <v>0</v>
      </c>
      <c r="K217" s="119">
        <v>0</v>
      </c>
      <c r="L217" s="119">
        <v>0</v>
      </c>
      <c r="M217" s="119">
        <v>0</v>
      </c>
      <c r="N217" s="119">
        <v>0</v>
      </c>
      <c r="O217" s="119">
        <v>0</v>
      </c>
      <c r="P217" s="126">
        <f>P219</f>
        <v>0</v>
      </c>
      <c r="Q217" s="126">
        <f>Q219</f>
        <v>0</v>
      </c>
      <c r="R217" s="126">
        <v>0</v>
      </c>
      <c r="S217" s="126" t="s">
        <v>300</v>
      </c>
      <c r="T217" s="124"/>
    </row>
    <row r="218" spans="1:20" s="21" customFormat="1" ht="12.75">
      <c r="A218" s="62"/>
      <c r="B218" s="62"/>
      <c r="C218" s="19" t="s">
        <v>57</v>
      </c>
      <c r="D218" s="84"/>
      <c r="E218" s="146"/>
      <c r="F218" s="146"/>
      <c r="G218" s="84"/>
      <c r="H218" s="89"/>
      <c r="I218" s="89"/>
      <c r="J218" s="84"/>
      <c r="K218" s="84"/>
      <c r="L218" s="84"/>
      <c r="M218" s="84"/>
      <c r="N218" s="84"/>
      <c r="O218" s="84"/>
      <c r="P218" s="89"/>
      <c r="Q218" s="89"/>
      <c r="R218" s="84"/>
      <c r="S218" s="84"/>
      <c r="T218" s="19"/>
    </row>
    <row r="219" spans="1:20" s="21" customFormat="1" ht="102" customHeight="1">
      <c r="A219" s="62"/>
      <c r="B219" s="62"/>
      <c r="C219" s="19" t="s">
        <v>217</v>
      </c>
      <c r="D219" s="84">
        <v>501</v>
      </c>
      <c r="E219" s="146" t="s">
        <v>485</v>
      </c>
      <c r="F219" s="146" t="s">
        <v>561</v>
      </c>
      <c r="G219" s="84" t="s">
        <v>335</v>
      </c>
      <c r="H219" s="89">
        <f>H220</f>
        <v>6813930</v>
      </c>
      <c r="I219" s="89">
        <f>I220</f>
        <v>431235.96</v>
      </c>
      <c r="J219" s="83">
        <v>0</v>
      </c>
      <c r="K219" s="83">
        <v>0</v>
      </c>
      <c r="L219" s="83">
        <v>0</v>
      </c>
      <c r="M219" s="83">
        <v>0</v>
      </c>
      <c r="N219" s="83">
        <v>0</v>
      </c>
      <c r="O219" s="83">
        <v>0</v>
      </c>
      <c r="P219" s="89">
        <f>P220</f>
        <v>0</v>
      </c>
      <c r="Q219" s="89">
        <f>Q220</f>
        <v>0</v>
      </c>
      <c r="R219" s="83">
        <v>0</v>
      </c>
      <c r="S219" s="84" t="s">
        <v>300</v>
      </c>
      <c r="T219" s="19"/>
    </row>
    <row r="220" spans="1:22" s="21" customFormat="1" ht="137.25" customHeight="1">
      <c r="A220" s="19" t="s">
        <v>516</v>
      </c>
      <c r="B220" s="19" t="s">
        <v>562</v>
      </c>
      <c r="C220" s="19" t="s">
        <v>217</v>
      </c>
      <c r="D220" s="84">
        <v>501</v>
      </c>
      <c r="E220" s="146" t="s">
        <v>485</v>
      </c>
      <c r="F220" s="146" t="s">
        <v>563</v>
      </c>
      <c r="G220" s="84">
        <v>810</v>
      </c>
      <c r="H220" s="89">
        <v>6813930</v>
      </c>
      <c r="I220" s="89">
        <v>431235.96</v>
      </c>
      <c r="J220" s="83">
        <v>0</v>
      </c>
      <c r="K220" s="83">
        <v>0</v>
      </c>
      <c r="L220" s="83">
        <v>0</v>
      </c>
      <c r="M220" s="83">
        <v>0</v>
      </c>
      <c r="N220" s="83">
        <v>0</v>
      </c>
      <c r="O220" s="83">
        <v>0</v>
      </c>
      <c r="P220" s="89">
        <v>0</v>
      </c>
      <c r="Q220" s="89">
        <v>0</v>
      </c>
      <c r="R220" s="83">
        <v>0</v>
      </c>
      <c r="S220" s="84" t="s">
        <v>300</v>
      </c>
      <c r="T220" s="19"/>
      <c r="V220" s="53"/>
    </row>
    <row r="221" spans="1:20" s="117" customFormat="1" ht="22.5">
      <c r="A221" s="59" t="s">
        <v>59</v>
      </c>
      <c r="B221" s="59" t="s">
        <v>581</v>
      </c>
      <c r="C221" s="36" t="s">
        <v>580</v>
      </c>
      <c r="D221" s="167" t="s">
        <v>335</v>
      </c>
      <c r="E221" s="167" t="s">
        <v>335</v>
      </c>
      <c r="F221" s="167" t="s">
        <v>335</v>
      </c>
      <c r="G221" s="167" t="s">
        <v>335</v>
      </c>
      <c r="H221" s="167">
        <f>H224</f>
        <v>0</v>
      </c>
      <c r="I221" s="167">
        <f aca="true" t="shared" si="46" ref="I221:S221">I224</f>
        <v>0</v>
      </c>
      <c r="J221" s="167">
        <f t="shared" si="46"/>
        <v>0</v>
      </c>
      <c r="K221" s="167">
        <f t="shared" si="46"/>
        <v>0</v>
      </c>
      <c r="L221" s="167">
        <f t="shared" si="46"/>
        <v>0</v>
      </c>
      <c r="M221" s="167">
        <f t="shared" si="46"/>
        <v>0</v>
      </c>
      <c r="N221" s="167">
        <f t="shared" si="46"/>
        <v>20000</v>
      </c>
      <c r="O221" s="167">
        <f t="shared" si="46"/>
        <v>20000</v>
      </c>
      <c r="P221" s="131">
        <f t="shared" si="46"/>
        <v>20000</v>
      </c>
      <c r="Q221" s="131">
        <f t="shared" si="46"/>
        <v>20000</v>
      </c>
      <c r="R221" s="131">
        <f t="shared" si="46"/>
        <v>0</v>
      </c>
      <c r="S221" s="167">
        <f t="shared" si="46"/>
        <v>0</v>
      </c>
      <c r="T221" s="167"/>
    </row>
    <row r="222" spans="1:20" ht="24">
      <c r="A222" s="59"/>
      <c r="B222" s="59"/>
      <c r="C222" s="13" t="s">
        <v>217</v>
      </c>
      <c r="D222" s="147">
        <v>501</v>
      </c>
      <c r="E222" s="147">
        <v>314</v>
      </c>
      <c r="F222" s="147">
        <v>800018010</v>
      </c>
      <c r="G222" s="147">
        <v>244</v>
      </c>
      <c r="H222" s="147">
        <v>0</v>
      </c>
      <c r="I222" s="147">
        <v>0</v>
      </c>
      <c r="J222" s="147">
        <v>0</v>
      </c>
      <c r="K222" s="147">
        <v>0</v>
      </c>
      <c r="L222" s="147">
        <v>0</v>
      </c>
      <c r="M222" s="147">
        <v>0</v>
      </c>
      <c r="N222" s="147">
        <v>0</v>
      </c>
      <c r="O222" s="147">
        <v>0</v>
      </c>
      <c r="P222" s="84">
        <v>0</v>
      </c>
      <c r="Q222" s="84">
        <v>0</v>
      </c>
      <c r="R222" s="84">
        <v>0</v>
      </c>
      <c r="S222" s="147">
        <v>0</v>
      </c>
      <c r="T222" s="147"/>
    </row>
    <row r="223" spans="1:20" ht="24">
      <c r="A223" s="59"/>
      <c r="B223" s="59"/>
      <c r="C223" s="13" t="s">
        <v>575</v>
      </c>
      <c r="D223" s="147">
        <v>557</v>
      </c>
      <c r="E223" s="147">
        <v>707</v>
      </c>
      <c r="F223" s="147">
        <v>800018010</v>
      </c>
      <c r="G223" s="147">
        <v>244</v>
      </c>
      <c r="H223" s="147">
        <v>0</v>
      </c>
      <c r="I223" s="147">
        <v>0</v>
      </c>
      <c r="J223" s="147">
        <v>0</v>
      </c>
      <c r="K223" s="147">
        <v>0</v>
      </c>
      <c r="L223" s="147">
        <v>0</v>
      </c>
      <c r="M223" s="147">
        <v>0</v>
      </c>
      <c r="N223" s="147">
        <v>0</v>
      </c>
      <c r="O223" s="147">
        <v>0</v>
      </c>
      <c r="P223" s="84">
        <v>0</v>
      </c>
      <c r="Q223" s="84">
        <v>0</v>
      </c>
      <c r="R223" s="84">
        <v>0</v>
      </c>
      <c r="S223" s="147">
        <v>0</v>
      </c>
      <c r="T223" s="147"/>
    </row>
    <row r="224" spans="1:20" ht="24">
      <c r="A224" s="59"/>
      <c r="B224" s="59"/>
      <c r="C224" s="13" t="s">
        <v>575</v>
      </c>
      <c r="D224" s="147">
        <v>557</v>
      </c>
      <c r="E224" s="147">
        <v>801</v>
      </c>
      <c r="F224" s="147">
        <v>800018010</v>
      </c>
      <c r="G224" s="147">
        <v>244</v>
      </c>
      <c r="H224" s="147">
        <v>0</v>
      </c>
      <c r="I224" s="147">
        <v>0</v>
      </c>
      <c r="J224" s="147">
        <v>0</v>
      </c>
      <c r="K224" s="147">
        <v>0</v>
      </c>
      <c r="L224" s="147">
        <v>0</v>
      </c>
      <c r="M224" s="147">
        <v>0</v>
      </c>
      <c r="N224" s="150">
        <v>20000</v>
      </c>
      <c r="O224" s="150">
        <v>20000</v>
      </c>
      <c r="P224" s="83">
        <v>20000</v>
      </c>
      <c r="Q224" s="83">
        <v>20000</v>
      </c>
      <c r="R224" s="84">
        <v>0</v>
      </c>
      <c r="S224" s="147">
        <v>0</v>
      </c>
      <c r="T224" s="147"/>
    </row>
    <row r="225" spans="1:20" ht="120">
      <c r="A225" s="60" t="s">
        <v>582</v>
      </c>
      <c r="B225" s="13" t="s">
        <v>573</v>
      </c>
      <c r="C225" s="13" t="s">
        <v>584</v>
      </c>
      <c r="D225" s="147" t="s">
        <v>335</v>
      </c>
      <c r="E225" s="147" t="s">
        <v>335</v>
      </c>
      <c r="F225" s="147" t="s">
        <v>335</v>
      </c>
      <c r="G225" s="147" t="s">
        <v>335</v>
      </c>
      <c r="H225" s="147">
        <f>H226+H227+H229</f>
        <v>0</v>
      </c>
      <c r="I225" s="147">
        <f aca="true" t="shared" si="47" ref="I225:S225">I226+I227+I229</f>
        <v>0</v>
      </c>
      <c r="J225" s="147">
        <f t="shared" si="47"/>
        <v>0</v>
      </c>
      <c r="K225" s="147">
        <f t="shared" si="47"/>
        <v>0</v>
      </c>
      <c r="L225" s="147">
        <f t="shared" si="47"/>
        <v>0</v>
      </c>
      <c r="M225" s="147">
        <f t="shared" si="47"/>
        <v>0</v>
      </c>
      <c r="N225" s="147">
        <f t="shared" si="47"/>
        <v>20000</v>
      </c>
      <c r="O225" s="147">
        <f t="shared" si="47"/>
        <v>20000</v>
      </c>
      <c r="P225" s="84">
        <f t="shared" si="47"/>
        <v>20000</v>
      </c>
      <c r="Q225" s="84">
        <f t="shared" si="47"/>
        <v>20000</v>
      </c>
      <c r="R225" s="84">
        <f t="shared" si="47"/>
        <v>20000</v>
      </c>
      <c r="S225" s="147">
        <f t="shared" si="47"/>
        <v>20000</v>
      </c>
      <c r="T225" s="147"/>
    </row>
    <row r="226" spans="1:20" ht="72">
      <c r="A226" s="60"/>
      <c r="B226" s="13" t="s">
        <v>583</v>
      </c>
      <c r="C226" s="13" t="s">
        <v>217</v>
      </c>
      <c r="D226" s="147">
        <v>501</v>
      </c>
      <c r="E226" s="147">
        <v>314</v>
      </c>
      <c r="F226" s="147">
        <v>800018010</v>
      </c>
      <c r="G226" s="147">
        <v>244</v>
      </c>
      <c r="H226" s="147">
        <v>0</v>
      </c>
      <c r="I226" s="147">
        <v>0</v>
      </c>
      <c r="J226" s="147">
        <v>0</v>
      </c>
      <c r="K226" s="147">
        <v>0</v>
      </c>
      <c r="L226" s="147">
        <v>0</v>
      </c>
      <c r="M226" s="147">
        <v>0</v>
      </c>
      <c r="N226" s="150">
        <v>20000</v>
      </c>
      <c r="O226" s="150">
        <v>20000</v>
      </c>
      <c r="P226" s="83">
        <v>20000</v>
      </c>
      <c r="Q226" s="83">
        <v>20000</v>
      </c>
      <c r="R226" s="84">
        <v>0</v>
      </c>
      <c r="S226" s="147">
        <v>0</v>
      </c>
      <c r="T226" s="147"/>
    </row>
    <row r="227" spans="1:20" ht="29.25" customHeight="1">
      <c r="A227" s="60"/>
      <c r="B227" s="60" t="s">
        <v>585</v>
      </c>
      <c r="C227" s="13" t="s">
        <v>584</v>
      </c>
      <c r="D227" s="147" t="s">
        <v>335</v>
      </c>
      <c r="E227" s="147" t="s">
        <v>335</v>
      </c>
      <c r="F227" s="147" t="s">
        <v>335</v>
      </c>
      <c r="G227" s="147" t="s">
        <v>335</v>
      </c>
      <c r="H227" s="147">
        <f>H228</f>
        <v>0</v>
      </c>
      <c r="I227" s="147">
        <f aca="true" t="shared" si="48" ref="I227:S227">I228</f>
        <v>0</v>
      </c>
      <c r="J227" s="147">
        <f t="shared" si="48"/>
        <v>0</v>
      </c>
      <c r="K227" s="147">
        <f t="shared" si="48"/>
        <v>0</v>
      </c>
      <c r="L227" s="147">
        <f t="shared" si="48"/>
        <v>0</v>
      </c>
      <c r="M227" s="147">
        <f t="shared" si="48"/>
        <v>0</v>
      </c>
      <c r="N227" s="147">
        <f t="shared" si="48"/>
        <v>0</v>
      </c>
      <c r="O227" s="147">
        <f t="shared" si="48"/>
        <v>0</v>
      </c>
      <c r="P227" s="84">
        <f t="shared" si="48"/>
        <v>0</v>
      </c>
      <c r="Q227" s="84">
        <f t="shared" si="48"/>
        <v>0</v>
      </c>
      <c r="R227" s="83">
        <f t="shared" si="48"/>
        <v>20000</v>
      </c>
      <c r="S227" s="147">
        <f t="shared" si="48"/>
        <v>0</v>
      </c>
      <c r="T227" s="147"/>
    </row>
    <row r="228" spans="1:20" ht="65.25" customHeight="1">
      <c r="A228" s="60"/>
      <c r="B228" s="60"/>
      <c r="C228" s="13" t="s">
        <v>575</v>
      </c>
      <c r="D228" s="147">
        <v>557</v>
      </c>
      <c r="E228" s="147">
        <v>707</v>
      </c>
      <c r="F228" s="147">
        <v>800018010</v>
      </c>
      <c r="G228" s="147">
        <v>244</v>
      </c>
      <c r="H228" s="147">
        <v>0</v>
      </c>
      <c r="I228" s="147">
        <v>0</v>
      </c>
      <c r="J228" s="147">
        <v>0</v>
      </c>
      <c r="K228" s="147">
        <v>0</v>
      </c>
      <c r="L228" s="147">
        <v>0</v>
      </c>
      <c r="M228" s="147">
        <v>0</v>
      </c>
      <c r="N228" s="147">
        <v>0</v>
      </c>
      <c r="O228" s="147">
        <v>0</v>
      </c>
      <c r="P228" s="84">
        <v>0</v>
      </c>
      <c r="Q228" s="84">
        <v>0</v>
      </c>
      <c r="R228" s="83">
        <v>20000</v>
      </c>
      <c r="S228" s="147">
        <v>0</v>
      </c>
      <c r="T228" s="147"/>
    </row>
    <row r="229" spans="1:20" ht="24">
      <c r="A229" s="60"/>
      <c r="B229" s="60" t="s">
        <v>576</v>
      </c>
      <c r="C229" s="13" t="s">
        <v>584</v>
      </c>
      <c r="D229" s="147" t="s">
        <v>335</v>
      </c>
      <c r="E229" s="147" t="s">
        <v>335</v>
      </c>
      <c r="F229" s="147" t="s">
        <v>335</v>
      </c>
      <c r="G229" s="147" t="s">
        <v>335</v>
      </c>
      <c r="H229" s="147">
        <f>H230</f>
        <v>0</v>
      </c>
      <c r="I229" s="147">
        <f aca="true" t="shared" si="49" ref="I229:S229">I230</f>
        <v>0</v>
      </c>
      <c r="J229" s="147">
        <f t="shared" si="49"/>
        <v>0</v>
      </c>
      <c r="K229" s="147">
        <f t="shared" si="49"/>
        <v>0</v>
      </c>
      <c r="L229" s="147">
        <f t="shared" si="49"/>
        <v>0</v>
      </c>
      <c r="M229" s="147">
        <f t="shared" si="49"/>
        <v>0</v>
      </c>
      <c r="N229" s="147">
        <f t="shared" si="49"/>
        <v>0</v>
      </c>
      <c r="O229" s="147">
        <f t="shared" si="49"/>
        <v>0</v>
      </c>
      <c r="P229" s="84">
        <f t="shared" si="49"/>
        <v>0</v>
      </c>
      <c r="Q229" s="84">
        <f t="shared" si="49"/>
        <v>0</v>
      </c>
      <c r="R229" s="84">
        <f t="shared" si="49"/>
        <v>0</v>
      </c>
      <c r="S229" s="147">
        <f t="shared" si="49"/>
        <v>20000</v>
      </c>
      <c r="T229" s="147"/>
    </row>
    <row r="230" spans="1:20" ht="45" customHeight="1">
      <c r="A230" s="60"/>
      <c r="B230" s="60"/>
      <c r="C230" s="13" t="s">
        <v>575</v>
      </c>
      <c r="D230" s="147">
        <v>557</v>
      </c>
      <c r="E230" s="147">
        <v>801</v>
      </c>
      <c r="F230" s="147">
        <v>800018010</v>
      </c>
      <c r="G230" s="147">
        <v>244</v>
      </c>
      <c r="H230" s="147">
        <v>0</v>
      </c>
      <c r="I230" s="147">
        <v>0</v>
      </c>
      <c r="J230" s="147">
        <v>0</v>
      </c>
      <c r="K230" s="147">
        <v>0</v>
      </c>
      <c r="L230" s="147">
        <v>0</v>
      </c>
      <c r="M230" s="147">
        <v>0</v>
      </c>
      <c r="N230" s="147">
        <v>0</v>
      </c>
      <c r="O230" s="147">
        <v>0</v>
      </c>
      <c r="P230" s="84">
        <v>0</v>
      </c>
      <c r="Q230" s="84">
        <v>0</v>
      </c>
      <c r="R230" s="84">
        <v>0</v>
      </c>
      <c r="S230" s="150">
        <v>20000</v>
      </c>
      <c r="T230" s="147"/>
    </row>
    <row r="231" spans="1:20" s="117" customFormat="1" ht="26.25" customHeight="1">
      <c r="A231" s="59" t="s">
        <v>59</v>
      </c>
      <c r="B231" s="59" t="s">
        <v>608</v>
      </c>
      <c r="C231" s="36" t="s">
        <v>580</v>
      </c>
      <c r="D231" s="167" t="s">
        <v>335</v>
      </c>
      <c r="E231" s="167" t="s">
        <v>335</v>
      </c>
      <c r="F231" s="167" t="s">
        <v>335</v>
      </c>
      <c r="G231" s="167" t="s">
        <v>335</v>
      </c>
      <c r="H231" s="167">
        <f>H232</f>
        <v>0</v>
      </c>
      <c r="I231" s="167">
        <f aca="true" t="shared" si="50" ref="I231:S231">I232</f>
        <v>0</v>
      </c>
      <c r="J231" s="167">
        <f t="shared" si="50"/>
        <v>0</v>
      </c>
      <c r="K231" s="167">
        <f t="shared" si="50"/>
        <v>0</v>
      </c>
      <c r="L231" s="167">
        <f t="shared" si="50"/>
        <v>0</v>
      </c>
      <c r="M231" s="167">
        <f t="shared" si="50"/>
        <v>0</v>
      </c>
      <c r="N231" s="167">
        <f t="shared" si="50"/>
        <v>0</v>
      </c>
      <c r="O231" s="167">
        <f t="shared" si="50"/>
        <v>0</v>
      </c>
      <c r="P231" s="131">
        <f t="shared" si="50"/>
        <v>0</v>
      </c>
      <c r="Q231" s="131">
        <f t="shared" si="50"/>
        <v>0</v>
      </c>
      <c r="R231" s="131">
        <f t="shared" si="50"/>
        <v>0</v>
      </c>
      <c r="S231" s="167">
        <f t="shared" si="50"/>
        <v>0</v>
      </c>
      <c r="T231" s="167"/>
    </row>
    <row r="232" spans="1:20" ht="24">
      <c r="A232" s="59"/>
      <c r="B232" s="59"/>
      <c r="C232" s="13" t="s">
        <v>217</v>
      </c>
      <c r="D232" s="147">
        <v>501</v>
      </c>
      <c r="E232" s="147">
        <v>314</v>
      </c>
      <c r="F232" s="147">
        <v>800018010</v>
      </c>
      <c r="G232" s="147">
        <v>244</v>
      </c>
      <c r="H232" s="147">
        <v>0</v>
      </c>
      <c r="I232" s="147">
        <v>0</v>
      </c>
      <c r="J232" s="147">
        <v>0</v>
      </c>
      <c r="K232" s="147">
        <v>0</v>
      </c>
      <c r="L232" s="147">
        <v>0</v>
      </c>
      <c r="M232" s="147">
        <v>0</v>
      </c>
      <c r="N232" s="147">
        <v>0</v>
      </c>
      <c r="O232" s="147">
        <v>0</v>
      </c>
      <c r="P232" s="84">
        <v>0</v>
      </c>
      <c r="Q232" s="84">
        <v>0</v>
      </c>
      <c r="R232" s="84">
        <v>0</v>
      </c>
      <c r="S232" s="147">
        <v>0</v>
      </c>
      <c r="T232" s="147"/>
    </row>
    <row r="234" spans="1:14" s="2" customFormat="1" ht="13.5">
      <c r="A234" s="218" t="s">
        <v>624</v>
      </c>
      <c r="B234" s="219"/>
      <c r="C234" s="220"/>
      <c r="D234" s="221"/>
      <c r="E234" s="221"/>
      <c r="F234" s="221"/>
      <c r="G234" s="222"/>
      <c r="H234" s="222"/>
      <c r="I234" s="223"/>
      <c r="J234" s="223"/>
      <c r="K234" s="224" t="s">
        <v>625</v>
      </c>
      <c r="L234" s="225"/>
      <c r="M234" s="225"/>
      <c r="N234" s="225"/>
    </row>
    <row r="235" spans="1:17" s="2" customFormat="1" ht="12">
      <c r="A235" s="205"/>
      <c r="B235" s="202"/>
      <c r="H235" s="28"/>
      <c r="I235" s="28"/>
      <c r="J235" s="28"/>
      <c r="K235" s="28"/>
      <c r="L235" s="28"/>
      <c r="M235" s="28"/>
      <c r="N235" s="28"/>
      <c r="O235" s="28"/>
      <c r="P235" s="28"/>
      <c r="Q235" s="28"/>
    </row>
    <row r="236" spans="1:17" s="2" customFormat="1" ht="12">
      <c r="A236" s="205"/>
      <c r="B236" s="202"/>
      <c r="H236" s="28"/>
      <c r="I236" s="28"/>
      <c r="J236" s="28"/>
      <c r="K236" s="28"/>
      <c r="L236" s="28"/>
      <c r="M236" s="28"/>
      <c r="N236" s="28"/>
      <c r="O236" s="28"/>
      <c r="P236" s="28"/>
      <c r="Q236" s="28"/>
    </row>
    <row r="237" spans="1:17" s="2" customFormat="1" ht="12">
      <c r="A237" s="205"/>
      <c r="B237" s="202" t="s">
        <v>623</v>
      </c>
      <c r="H237" s="28"/>
      <c r="I237" s="28"/>
      <c r="J237" s="28"/>
      <c r="K237" s="28"/>
      <c r="L237" s="28"/>
      <c r="M237" s="28"/>
      <c r="N237" s="28"/>
      <c r="O237" s="28"/>
      <c r="P237" s="28"/>
      <c r="Q237" s="28"/>
    </row>
  </sheetData>
  <sheetProtection/>
  <mergeCells count="150">
    <mergeCell ref="A49:A52"/>
    <mergeCell ref="B49:B52"/>
    <mergeCell ref="A231:A232"/>
    <mergeCell ref="B231:B232"/>
    <mergeCell ref="T106:T109"/>
    <mergeCell ref="K234:N234"/>
    <mergeCell ref="B53:B55"/>
    <mergeCell ref="B13:B16"/>
    <mergeCell ref="B62:B66"/>
    <mergeCell ref="A13:A16"/>
    <mergeCell ref="B27:B28"/>
    <mergeCell ref="B17:B26"/>
    <mergeCell ref="A34:A36"/>
    <mergeCell ref="B30:B31"/>
    <mergeCell ref="B34:B36"/>
    <mergeCell ref="A30:A33"/>
    <mergeCell ref="A10:A12"/>
    <mergeCell ref="B10:B12"/>
    <mergeCell ref="G3:G5"/>
    <mergeCell ref="D3:D5"/>
    <mergeCell ref="R3:S4"/>
    <mergeCell ref="J4:K4"/>
    <mergeCell ref="L4:M4"/>
    <mergeCell ref="B6:B9"/>
    <mergeCell ref="E3:E5"/>
    <mergeCell ref="C2:C5"/>
    <mergeCell ref="B2:B5"/>
    <mergeCell ref="A6:A9"/>
    <mergeCell ref="J3:Q3"/>
    <mergeCell ref="N4:O4"/>
    <mergeCell ref="A2:A5"/>
    <mergeCell ref="A1:T1"/>
    <mergeCell ref="H2:S2"/>
    <mergeCell ref="D2:G2"/>
    <mergeCell ref="F3:F5"/>
    <mergeCell ref="T2:T5"/>
    <mergeCell ref="P4:Q4"/>
    <mergeCell ref="H3:I4"/>
    <mergeCell ref="A46:A48"/>
    <mergeCell ref="B46:B48"/>
    <mergeCell ref="A37:A42"/>
    <mergeCell ref="B43:B45"/>
    <mergeCell ref="A43:A45"/>
    <mergeCell ref="A17:A26"/>
    <mergeCell ref="B37:B38"/>
    <mergeCell ref="A81:A83"/>
    <mergeCell ref="B81:B83"/>
    <mergeCell ref="A84:A86"/>
    <mergeCell ref="A27:A29"/>
    <mergeCell ref="A59:A61"/>
    <mergeCell ref="B59:B61"/>
    <mergeCell ref="B84:B86"/>
    <mergeCell ref="A56:A58"/>
    <mergeCell ref="B56:B58"/>
    <mergeCell ref="A53:A55"/>
    <mergeCell ref="A62:A66"/>
    <mergeCell ref="C64:C66"/>
    <mergeCell ref="A75:A77"/>
    <mergeCell ref="B75:B77"/>
    <mergeCell ref="A78:A80"/>
    <mergeCell ref="B78:B80"/>
    <mergeCell ref="C69:C74"/>
    <mergeCell ref="A67:A74"/>
    <mergeCell ref="B67:B74"/>
    <mergeCell ref="B87:B90"/>
    <mergeCell ref="C89:C90"/>
    <mergeCell ref="A101:A103"/>
    <mergeCell ref="B101:B103"/>
    <mergeCell ref="A104:A106"/>
    <mergeCell ref="B104:B106"/>
    <mergeCell ref="A87:A90"/>
    <mergeCell ref="A91:A94"/>
    <mergeCell ref="B91:B94"/>
    <mergeCell ref="C93:C94"/>
    <mergeCell ref="A95:A97"/>
    <mergeCell ref="B95:B97"/>
    <mergeCell ref="A98:A100"/>
    <mergeCell ref="B98:B100"/>
    <mergeCell ref="A110:A113"/>
    <mergeCell ref="B110:B113"/>
    <mergeCell ref="T110:T113"/>
    <mergeCell ref="A114:A117"/>
    <mergeCell ref="B114:B117"/>
    <mergeCell ref="A107:A109"/>
    <mergeCell ref="B107:B109"/>
    <mergeCell ref="A118:A120"/>
    <mergeCell ref="B118:B120"/>
    <mergeCell ref="A135:A137"/>
    <mergeCell ref="B135:B137"/>
    <mergeCell ref="A139:A140"/>
    <mergeCell ref="A141:A142"/>
    <mergeCell ref="A143:A144"/>
    <mergeCell ref="A146:A148"/>
    <mergeCell ref="B146:B148"/>
    <mergeCell ref="T146:T152"/>
    <mergeCell ref="A149:A150"/>
    <mergeCell ref="A151:A152"/>
    <mergeCell ref="A153:A154"/>
    <mergeCell ref="A155:A156"/>
    <mergeCell ref="A157:A159"/>
    <mergeCell ref="B157:B159"/>
    <mergeCell ref="A161:A163"/>
    <mergeCell ref="B161:B163"/>
    <mergeCell ref="A164:A166"/>
    <mergeCell ref="B164:B166"/>
    <mergeCell ref="A168:A170"/>
    <mergeCell ref="B168:B170"/>
    <mergeCell ref="T168:T171"/>
    <mergeCell ref="A174:A176"/>
    <mergeCell ref="B174:B176"/>
    <mergeCell ref="A182:A184"/>
    <mergeCell ref="B182:B184"/>
    <mergeCell ref="A186:A188"/>
    <mergeCell ref="B186:B188"/>
    <mergeCell ref="A193:A195"/>
    <mergeCell ref="B193:B195"/>
    <mergeCell ref="C193:C195"/>
    <mergeCell ref="D193:D195"/>
    <mergeCell ref="E193:E195"/>
    <mergeCell ref="F193:F195"/>
    <mergeCell ref="G193:G195"/>
    <mergeCell ref="H193:H195"/>
    <mergeCell ref="I193:I195"/>
    <mergeCell ref="J193:J195"/>
    <mergeCell ref="K193:K195"/>
    <mergeCell ref="L193:L195"/>
    <mergeCell ref="M193:M195"/>
    <mergeCell ref="N193:N195"/>
    <mergeCell ref="O193:O195"/>
    <mergeCell ref="P193:P195"/>
    <mergeCell ref="Q193:Q195"/>
    <mergeCell ref="R193:R195"/>
    <mergeCell ref="S193:S195"/>
    <mergeCell ref="T193:T195"/>
    <mergeCell ref="A197:A199"/>
    <mergeCell ref="B197:B199"/>
    <mergeCell ref="T197:T200"/>
    <mergeCell ref="A204:A206"/>
    <mergeCell ref="B204:B206"/>
    <mergeCell ref="A208:A210"/>
    <mergeCell ref="B208:B210"/>
    <mergeCell ref="A225:A230"/>
    <mergeCell ref="B227:B228"/>
    <mergeCell ref="B229:B230"/>
    <mergeCell ref="T213:T214"/>
    <mergeCell ref="T215:T216"/>
    <mergeCell ref="A217:A219"/>
    <mergeCell ref="B217:B219"/>
    <mergeCell ref="A221:A224"/>
    <mergeCell ref="B221:B224"/>
  </mergeCells>
  <printOptions/>
  <pageMargins left="0.25" right="0.25" top="0.75" bottom="0.75" header="0.3" footer="0.3"/>
  <pageSetup fitToHeight="0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4"/>
  <sheetViews>
    <sheetView tabSelected="1" view="pageBreakPreview" zoomScaleSheetLayoutView="100" zoomScalePageLayoutView="0" workbookViewId="0" topLeftCell="A1">
      <selection activeCell="Q9" sqref="Q9"/>
    </sheetView>
  </sheetViews>
  <sheetFormatPr defaultColWidth="9.00390625" defaultRowHeight="12.75"/>
  <cols>
    <col min="1" max="1" width="13.50390625" style="0" customWidth="1"/>
    <col min="2" max="2" width="25.50390625" style="0" customWidth="1"/>
    <col min="3" max="3" width="20.75390625" style="114" customWidth="1"/>
    <col min="4" max="4" width="10.625" style="0" customWidth="1"/>
    <col min="5" max="5" width="8.875" style="0" customWidth="1"/>
    <col min="6" max="7" width="11.50390625" style="0" customWidth="1"/>
    <col min="8" max="8" width="9.625" style="0" customWidth="1"/>
    <col min="9" max="9" width="11.50390625" style="21" customWidth="1"/>
    <col min="10" max="10" width="9.50390625" style="0" customWidth="1"/>
    <col min="11" max="11" width="10.375" style="21" customWidth="1"/>
    <col min="12" max="12" width="11.00390625" style="0" customWidth="1"/>
    <col min="13" max="13" width="10.50390625" style="0" customWidth="1"/>
    <col min="14" max="14" width="9.50390625" style="0" customWidth="1"/>
    <col min="15" max="15" width="10.00390625" style="0" customWidth="1"/>
    <col min="16" max="16" width="11.50390625" style="0" customWidth="1"/>
  </cols>
  <sheetData>
    <row r="1" spans="1:16" ht="15">
      <c r="A1" s="58" t="s">
        <v>189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4:16" ht="22.5" customHeight="1">
      <c r="N2" s="10"/>
      <c r="O2" s="10"/>
      <c r="P2" s="226" t="s">
        <v>7</v>
      </c>
    </row>
    <row r="3" spans="1:16" ht="18.75" customHeight="1">
      <c r="A3" s="62" t="s">
        <v>19</v>
      </c>
      <c r="B3" s="62" t="s">
        <v>61</v>
      </c>
      <c r="C3" s="62" t="s">
        <v>36</v>
      </c>
      <c r="D3" s="62" t="s">
        <v>137</v>
      </c>
      <c r="E3" s="62"/>
      <c r="F3" s="62" t="s">
        <v>138</v>
      </c>
      <c r="G3" s="62"/>
      <c r="H3" s="62"/>
      <c r="I3" s="62"/>
      <c r="J3" s="62"/>
      <c r="K3" s="62"/>
      <c r="L3" s="62"/>
      <c r="M3" s="62"/>
      <c r="N3" s="62" t="s">
        <v>2</v>
      </c>
      <c r="O3" s="62"/>
      <c r="P3" s="62" t="s">
        <v>35</v>
      </c>
    </row>
    <row r="4" spans="1:16" ht="19.5" customHeight="1">
      <c r="A4" s="62"/>
      <c r="B4" s="62"/>
      <c r="C4" s="62"/>
      <c r="D4" s="62"/>
      <c r="E4" s="62"/>
      <c r="F4" s="62" t="s">
        <v>5</v>
      </c>
      <c r="G4" s="62"/>
      <c r="H4" s="62" t="s">
        <v>13</v>
      </c>
      <c r="I4" s="62"/>
      <c r="J4" s="62" t="s">
        <v>14</v>
      </c>
      <c r="K4" s="62"/>
      <c r="L4" s="62" t="s">
        <v>17</v>
      </c>
      <c r="M4" s="62"/>
      <c r="N4" s="62"/>
      <c r="O4" s="62"/>
      <c r="P4" s="62"/>
    </row>
    <row r="5" spans="1:16" ht="12.75">
      <c r="A5" s="62"/>
      <c r="B5" s="62"/>
      <c r="C5" s="62"/>
      <c r="D5" s="19" t="s">
        <v>3</v>
      </c>
      <c r="E5" s="19" t="s">
        <v>4</v>
      </c>
      <c r="F5" s="19" t="s">
        <v>3</v>
      </c>
      <c r="G5" s="19" t="s">
        <v>4</v>
      </c>
      <c r="H5" s="19" t="s">
        <v>3</v>
      </c>
      <c r="I5" s="19" t="s">
        <v>4</v>
      </c>
      <c r="J5" s="19" t="s">
        <v>3</v>
      </c>
      <c r="K5" s="19" t="s">
        <v>4</v>
      </c>
      <c r="L5" s="19" t="s">
        <v>3</v>
      </c>
      <c r="M5" s="19" t="s">
        <v>4</v>
      </c>
      <c r="N5" s="19">
        <v>2018</v>
      </c>
      <c r="O5" s="19">
        <v>2019</v>
      </c>
      <c r="P5" s="62"/>
    </row>
    <row r="6" spans="1:17" ht="13.5" customHeight="1">
      <c r="A6" s="90" t="s">
        <v>59</v>
      </c>
      <c r="B6" s="90" t="s">
        <v>117</v>
      </c>
      <c r="C6" s="99" t="s">
        <v>20</v>
      </c>
      <c r="D6" s="30">
        <f aca="true" t="shared" si="0" ref="D6:O6">D14+D22</f>
        <v>129109.11915</v>
      </c>
      <c r="E6" s="30">
        <f t="shared" si="0"/>
        <v>128078.97147</v>
      </c>
      <c r="F6" s="30">
        <f t="shared" si="0"/>
        <v>30102.97163</v>
      </c>
      <c r="G6" s="30">
        <f t="shared" si="0"/>
        <v>28889.24686</v>
      </c>
      <c r="H6" s="30">
        <f t="shared" si="0"/>
        <v>74477.18615000001</v>
      </c>
      <c r="I6" s="30">
        <f t="shared" si="0"/>
        <v>71956.52</v>
      </c>
      <c r="J6" s="30">
        <f t="shared" si="0"/>
        <v>96828.87918999999</v>
      </c>
      <c r="K6" s="30">
        <f t="shared" si="0"/>
        <v>92901.20999999999</v>
      </c>
      <c r="L6" s="30">
        <f t="shared" si="0"/>
        <v>134317.47102</v>
      </c>
      <c r="M6" s="30">
        <f t="shared" si="0"/>
        <v>134317.47</v>
      </c>
      <c r="N6" s="30">
        <f t="shared" si="0"/>
        <v>150050.08</v>
      </c>
      <c r="O6" s="30">
        <f t="shared" si="0"/>
        <v>117172.91</v>
      </c>
      <c r="P6" s="19"/>
      <c r="Q6" s="26"/>
    </row>
    <row r="7" spans="1:16" ht="12.75">
      <c r="A7" s="90"/>
      <c r="B7" s="90"/>
      <c r="C7" s="99" t="s">
        <v>21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9"/>
    </row>
    <row r="8" spans="1:16" ht="12.75">
      <c r="A8" s="90"/>
      <c r="B8" s="90"/>
      <c r="C8" s="99" t="s">
        <v>8</v>
      </c>
      <c r="D8" s="20">
        <f aca="true" t="shared" si="1" ref="D8:O8">D16+D24</f>
        <v>157.34615</v>
      </c>
      <c r="E8" s="20">
        <f t="shared" si="1"/>
        <v>157.34615</v>
      </c>
      <c r="F8" s="20">
        <f t="shared" si="1"/>
        <v>0</v>
      </c>
      <c r="G8" s="20">
        <f t="shared" si="1"/>
        <v>0</v>
      </c>
      <c r="H8" s="20">
        <f t="shared" si="1"/>
        <v>0</v>
      </c>
      <c r="I8" s="20">
        <f t="shared" si="1"/>
        <v>0</v>
      </c>
      <c r="J8" s="20">
        <f t="shared" si="1"/>
        <v>7</v>
      </c>
      <c r="K8" s="20">
        <f t="shared" si="1"/>
        <v>7</v>
      </c>
      <c r="L8" s="20">
        <f t="shared" si="1"/>
        <v>7</v>
      </c>
      <c r="M8" s="20">
        <f t="shared" si="1"/>
        <v>7</v>
      </c>
      <c r="N8" s="20">
        <f t="shared" si="1"/>
        <v>0</v>
      </c>
      <c r="O8" s="20">
        <f t="shared" si="1"/>
        <v>0</v>
      </c>
      <c r="P8" s="85"/>
    </row>
    <row r="9" spans="1:16" ht="12.75">
      <c r="A9" s="90"/>
      <c r="B9" s="90"/>
      <c r="C9" s="99" t="s">
        <v>22</v>
      </c>
      <c r="D9" s="20">
        <f aca="true" t="shared" si="2" ref="D9:O9">D17+D25</f>
        <v>247.373</v>
      </c>
      <c r="E9" s="20">
        <f t="shared" si="2"/>
        <v>178.373</v>
      </c>
      <c r="F9" s="20">
        <f t="shared" si="2"/>
        <v>0</v>
      </c>
      <c r="G9" s="20">
        <f t="shared" si="2"/>
        <v>0</v>
      </c>
      <c r="H9" s="20">
        <f t="shared" si="2"/>
        <v>442</v>
      </c>
      <c r="I9" s="20">
        <f t="shared" si="2"/>
        <v>446.5</v>
      </c>
      <c r="J9" s="20">
        <f t="shared" si="2"/>
        <v>667</v>
      </c>
      <c r="K9" s="20">
        <f t="shared" si="2"/>
        <v>446.5</v>
      </c>
      <c r="L9" s="20">
        <f t="shared" si="2"/>
        <v>5370.9400000000005</v>
      </c>
      <c r="M9" s="20">
        <f t="shared" si="2"/>
        <v>5370.9400000000005</v>
      </c>
      <c r="N9" s="20">
        <f t="shared" si="2"/>
        <v>0</v>
      </c>
      <c r="O9" s="20">
        <f t="shared" si="2"/>
        <v>0</v>
      </c>
      <c r="P9" s="86"/>
    </row>
    <row r="10" spans="1:16" ht="12.75">
      <c r="A10" s="90"/>
      <c r="B10" s="90"/>
      <c r="C10" s="99" t="s">
        <v>113</v>
      </c>
      <c r="D10" s="20">
        <f aca="true" t="shared" si="3" ref="D10:O10">D18+D27</f>
        <v>759.86</v>
      </c>
      <c r="E10" s="20">
        <f t="shared" si="3"/>
        <v>759.86</v>
      </c>
      <c r="F10" s="20">
        <f t="shared" si="3"/>
        <v>121.62</v>
      </c>
      <c r="G10" s="20">
        <f t="shared" si="3"/>
        <v>0</v>
      </c>
      <c r="H10" s="20">
        <f t="shared" si="3"/>
        <v>121.62</v>
      </c>
      <c r="I10" s="20">
        <f t="shared" si="3"/>
        <v>0</v>
      </c>
      <c r="J10" s="20">
        <f t="shared" si="3"/>
        <v>121.62</v>
      </c>
      <c r="K10" s="20">
        <f t="shared" si="3"/>
        <v>121.62</v>
      </c>
      <c r="L10" s="20">
        <f t="shared" si="3"/>
        <v>279.58</v>
      </c>
      <c r="M10" s="20">
        <f t="shared" si="3"/>
        <v>279.58</v>
      </c>
      <c r="N10" s="20">
        <f t="shared" si="3"/>
        <v>331.4</v>
      </c>
      <c r="O10" s="20">
        <f t="shared" si="3"/>
        <v>0</v>
      </c>
      <c r="P10" s="86"/>
    </row>
    <row r="11" spans="1:16" ht="12.75">
      <c r="A11" s="90"/>
      <c r="B11" s="90"/>
      <c r="C11" s="99" t="s">
        <v>37</v>
      </c>
      <c r="D11" s="20">
        <f aca="true" t="shared" si="4" ref="D11:O11">D19+D28</f>
        <v>18928.12</v>
      </c>
      <c r="E11" s="20">
        <f t="shared" si="4"/>
        <v>18928.12232</v>
      </c>
      <c r="F11" s="20">
        <f t="shared" si="4"/>
        <v>4289.009</v>
      </c>
      <c r="G11" s="20">
        <f t="shared" si="4"/>
        <v>3708.48779</v>
      </c>
      <c r="H11" s="20">
        <f t="shared" si="4"/>
        <v>11066.443</v>
      </c>
      <c r="I11" s="20">
        <f t="shared" si="4"/>
        <v>9912.56</v>
      </c>
      <c r="J11" s="20">
        <f t="shared" si="4"/>
        <v>15066.412</v>
      </c>
      <c r="K11" s="20">
        <f t="shared" si="4"/>
        <v>12636.15</v>
      </c>
      <c r="L11" s="20">
        <f t="shared" si="4"/>
        <v>21206.301020000003</v>
      </c>
      <c r="M11" s="20">
        <f t="shared" si="4"/>
        <v>21206.3</v>
      </c>
      <c r="N11" s="20">
        <f t="shared" si="4"/>
        <v>24088.14</v>
      </c>
      <c r="O11" s="20">
        <f t="shared" si="4"/>
        <v>0</v>
      </c>
      <c r="P11" s="86"/>
    </row>
    <row r="12" spans="1:17" ht="24">
      <c r="A12" s="90"/>
      <c r="B12" s="90"/>
      <c r="C12" s="99" t="s">
        <v>62</v>
      </c>
      <c r="D12" s="20">
        <f aca="true" t="shared" si="5" ref="D12:O12">D20+D29</f>
        <v>109016.42</v>
      </c>
      <c r="E12" s="20">
        <f t="shared" si="5"/>
        <v>108055.27</v>
      </c>
      <c r="F12" s="20">
        <f t="shared" si="5"/>
        <v>25500.24263</v>
      </c>
      <c r="G12" s="20">
        <f t="shared" si="5"/>
        <v>25180.75907</v>
      </c>
      <c r="H12" s="20">
        <f t="shared" si="5"/>
        <v>62655.02315</v>
      </c>
      <c r="I12" s="20">
        <f t="shared" si="5"/>
        <v>61405.36</v>
      </c>
      <c r="J12" s="20">
        <f t="shared" si="5"/>
        <v>80774.74719</v>
      </c>
      <c r="K12" s="20">
        <f t="shared" si="5"/>
        <v>79497.84</v>
      </c>
      <c r="L12" s="20">
        <f t="shared" si="5"/>
        <v>107261.55</v>
      </c>
      <c r="M12" s="20">
        <f t="shared" si="5"/>
        <v>107261.55</v>
      </c>
      <c r="N12" s="20">
        <f t="shared" si="5"/>
        <v>125630.54</v>
      </c>
      <c r="O12" s="20">
        <f t="shared" si="5"/>
        <v>117172.91</v>
      </c>
      <c r="P12" s="104"/>
      <c r="Q12" s="26"/>
    </row>
    <row r="13" spans="1:16" ht="12.75">
      <c r="A13" s="90"/>
      <c r="B13" s="90"/>
      <c r="C13" s="99" t="s">
        <v>23</v>
      </c>
      <c r="D13" s="20">
        <f>D21+D29</f>
        <v>0</v>
      </c>
      <c r="E13" s="20">
        <f aca="true" t="shared" si="6" ref="E13:O13">E21+E29</f>
        <v>0</v>
      </c>
      <c r="F13" s="20">
        <f t="shared" si="6"/>
        <v>0</v>
      </c>
      <c r="G13" s="20">
        <f t="shared" si="6"/>
        <v>0</v>
      </c>
      <c r="H13" s="20">
        <f t="shared" si="6"/>
        <v>0</v>
      </c>
      <c r="I13" s="20">
        <f t="shared" si="6"/>
        <v>0</v>
      </c>
      <c r="J13" s="20">
        <f t="shared" si="6"/>
        <v>0</v>
      </c>
      <c r="K13" s="20">
        <f t="shared" si="6"/>
        <v>0</v>
      </c>
      <c r="L13" s="20">
        <f t="shared" si="6"/>
        <v>0</v>
      </c>
      <c r="M13" s="20">
        <f t="shared" si="6"/>
        <v>0</v>
      </c>
      <c r="N13" s="20">
        <f t="shared" si="6"/>
        <v>0</v>
      </c>
      <c r="O13" s="20">
        <f t="shared" si="6"/>
        <v>0</v>
      </c>
      <c r="P13" s="86"/>
    </row>
    <row r="14" spans="1:16" ht="16.5" customHeight="1">
      <c r="A14" s="62" t="s">
        <v>31</v>
      </c>
      <c r="B14" s="91" t="s">
        <v>92</v>
      </c>
      <c r="C14" s="99" t="s">
        <v>20</v>
      </c>
      <c r="D14" s="22">
        <f>SUM(D16:D21)</f>
        <v>110180.99915</v>
      </c>
      <c r="E14" s="22">
        <f aca="true" t="shared" si="7" ref="E14:O14">SUM(E16:E21)</f>
        <v>109150.84915000001</v>
      </c>
      <c r="F14" s="22">
        <f t="shared" si="7"/>
        <v>25621.86263</v>
      </c>
      <c r="G14" s="22">
        <f t="shared" si="7"/>
        <v>25180.75907</v>
      </c>
      <c r="H14" s="22">
        <f t="shared" si="7"/>
        <v>63218.64315</v>
      </c>
      <c r="I14" s="22">
        <f t="shared" si="7"/>
        <v>61851.86</v>
      </c>
      <c r="J14" s="22">
        <f>SUM(J16:J21)</f>
        <v>81570.36718999999</v>
      </c>
      <c r="K14" s="22">
        <f t="shared" si="7"/>
        <v>80072.95999999999</v>
      </c>
      <c r="L14" s="22">
        <f t="shared" si="7"/>
        <v>112235.85</v>
      </c>
      <c r="M14" s="22">
        <f t="shared" si="7"/>
        <v>112235.85</v>
      </c>
      <c r="N14" s="22">
        <f t="shared" si="7"/>
        <v>125961.93999999999</v>
      </c>
      <c r="O14" s="22">
        <f t="shared" si="7"/>
        <v>117172.91</v>
      </c>
      <c r="P14" s="86"/>
    </row>
    <row r="15" spans="1:16" ht="12.75">
      <c r="A15" s="62"/>
      <c r="B15" s="92"/>
      <c r="C15" s="99" t="s">
        <v>21</v>
      </c>
      <c r="D15" s="20"/>
      <c r="E15" s="20"/>
      <c r="F15" s="20"/>
      <c r="G15" s="20"/>
      <c r="H15" s="20"/>
      <c r="I15" s="20"/>
      <c r="J15" s="20"/>
      <c r="K15" s="22"/>
      <c r="L15" s="20"/>
      <c r="M15" s="20"/>
      <c r="N15" s="20"/>
      <c r="O15" s="20"/>
      <c r="P15" s="86"/>
    </row>
    <row r="16" spans="1:16" ht="12.75">
      <c r="A16" s="62"/>
      <c r="B16" s="92"/>
      <c r="C16" s="99" t="s">
        <v>8</v>
      </c>
      <c r="D16" s="20">
        <v>157.34615</v>
      </c>
      <c r="E16" s="20">
        <v>157.34615</v>
      </c>
      <c r="F16" s="20">
        <v>0</v>
      </c>
      <c r="G16" s="20">
        <v>0</v>
      </c>
      <c r="H16" s="20">
        <v>0</v>
      </c>
      <c r="I16" s="20">
        <v>0</v>
      </c>
      <c r="J16" s="20">
        <v>7</v>
      </c>
      <c r="K16" s="20">
        <v>7</v>
      </c>
      <c r="L16" s="20">
        <v>7</v>
      </c>
      <c r="M16" s="20">
        <v>7</v>
      </c>
      <c r="N16" s="20">
        <v>0</v>
      </c>
      <c r="O16" s="20">
        <v>0</v>
      </c>
      <c r="P16" s="86"/>
    </row>
    <row r="17" spans="1:16" ht="12.75">
      <c r="A17" s="62"/>
      <c r="B17" s="92"/>
      <c r="C17" s="99" t="s">
        <v>22</v>
      </c>
      <c r="D17" s="20">
        <v>247.373</v>
      </c>
      <c r="E17" s="20">
        <v>178.373</v>
      </c>
      <c r="F17" s="20">
        <v>0</v>
      </c>
      <c r="G17" s="20">
        <v>0</v>
      </c>
      <c r="H17" s="20">
        <v>442</v>
      </c>
      <c r="I17" s="20">
        <v>446.5</v>
      </c>
      <c r="J17" s="20">
        <f>667</f>
        <v>667</v>
      </c>
      <c r="K17" s="20">
        <v>446.5</v>
      </c>
      <c r="L17" s="20">
        <v>4687.72</v>
      </c>
      <c r="M17" s="20">
        <v>4687.72</v>
      </c>
      <c r="N17" s="20">
        <v>0</v>
      </c>
      <c r="O17" s="20">
        <v>0</v>
      </c>
      <c r="P17" s="19"/>
    </row>
    <row r="18" spans="1:16" ht="12.75" customHeight="1">
      <c r="A18" s="62"/>
      <c r="B18" s="92"/>
      <c r="C18" s="99" t="s">
        <v>113</v>
      </c>
      <c r="D18" s="83">
        <v>759.86</v>
      </c>
      <c r="E18" s="84">
        <v>759.86</v>
      </c>
      <c r="F18" s="83">
        <v>121.62</v>
      </c>
      <c r="G18" s="83">
        <v>0</v>
      </c>
      <c r="H18" s="83">
        <v>121.62</v>
      </c>
      <c r="I18" s="83">
        <v>0</v>
      </c>
      <c r="J18" s="83">
        <v>121.62</v>
      </c>
      <c r="K18" s="83">
        <v>121.62</v>
      </c>
      <c r="L18" s="83">
        <v>279.58</v>
      </c>
      <c r="M18" s="84">
        <v>279.58</v>
      </c>
      <c r="N18" s="83">
        <v>331.4</v>
      </c>
      <c r="O18" s="83">
        <v>0</v>
      </c>
      <c r="P18" s="19"/>
    </row>
    <row r="19" spans="1:16" ht="12.75">
      <c r="A19" s="62"/>
      <c r="B19" s="92"/>
      <c r="C19" s="99" t="s">
        <v>37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86"/>
    </row>
    <row r="20" spans="1:16" ht="24">
      <c r="A20" s="62"/>
      <c r="B20" s="92"/>
      <c r="C20" s="99" t="s">
        <v>32</v>
      </c>
      <c r="D20" s="20">
        <v>109016.42</v>
      </c>
      <c r="E20" s="20">
        <v>108055.27</v>
      </c>
      <c r="F20" s="20">
        <v>25500.24263</v>
      </c>
      <c r="G20" s="20">
        <v>25180.75907</v>
      </c>
      <c r="H20" s="20">
        <v>62655.02315</v>
      </c>
      <c r="I20" s="20">
        <f>61851.86-446.5</f>
        <v>61405.36</v>
      </c>
      <c r="J20" s="20">
        <f>80177.60719+597.14</f>
        <v>80774.74719</v>
      </c>
      <c r="K20" s="20">
        <f>76731.81+200+555.2+182.62-7+1835.21</f>
        <v>79497.84</v>
      </c>
      <c r="L20" s="20">
        <v>107261.55</v>
      </c>
      <c r="M20" s="20">
        <v>107261.55</v>
      </c>
      <c r="N20" s="20">
        <v>125630.54</v>
      </c>
      <c r="O20" s="20">
        <v>117172.91</v>
      </c>
      <c r="P20" s="19"/>
    </row>
    <row r="21" spans="1:16" ht="12.75">
      <c r="A21" s="62"/>
      <c r="B21" s="93"/>
      <c r="C21" s="99" t="s">
        <v>23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86"/>
    </row>
    <row r="22" spans="1:16" ht="16.5" customHeight="1">
      <c r="A22" s="62" t="s">
        <v>88</v>
      </c>
      <c r="B22" s="91" t="s">
        <v>89</v>
      </c>
      <c r="C22" s="99" t="s">
        <v>20</v>
      </c>
      <c r="D22" s="22">
        <f>SUM(D24:D29)</f>
        <v>18928.12</v>
      </c>
      <c r="E22" s="22">
        <f aca="true" t="shared" si="8" ref="E22:O22">SUM(E24:E29)</f>
        <v>18928.12232</v>
      </c>
      <c r="F22" s="22">
        <f t="shared" si="8"/>
        <v>4481.109</v>
      </c>
      <c r="G22" s="22">
        <f t="shared" si="8"/>
        <v>3708.48779</v>
      </c>
      <c r="H22" s="22">
        <f t="shared" si="8"/>
        <v>11258.543</v>
      </c>
      <c r="I22" s="22">
        <f t="shared" si="8"/>
        <v>10104.66</v>
      </c>
      <c r="J22" s="22">
        <f t="shared" si="8"/>
        <v>15258.512</v>
      </c>
      <c r="K22" s="22">
        <f t="shared" si="8"/>
        <v>12828.25</v>
      </c>
      <c r="L22" s="22">
        <f t="shared" si="8"/>
        <v>22081.621020000002</v>
      </c>
      <c r="M22" s="22">
        <f t="shared" si="8"/>
        <v>22081.62</v>
      </c>
      <c r="N22" s="22">
        <f t="shared" si="8"/>
        <v>24088.14</v>
      </c>
      <c r="O22" s="22">
        <f t="shared" si="8"/>
        <v>0</v>
      </c>
      <c r="P22" s="86"/>
    </row>
    <row r="23" spans="1:16" ht="12.75">
      <c r="A23" s="62"/>
      <c r="B23" s="92"/>
      <c r="C23" s="99" t="s">
        <v>21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86"/>
    </row>
    <row r="24" spans="1:16" ht="12.75">
      <c r="A24" s="62"/>
      <c r="B24" s="92"/>
      <c r="C24" s="99" t="s">
        <v>8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86"/>
    </row>
    <row r="25" spans="1:16" ht="12.75" customHeight="1">
      <c r="A25" s="62"/>
      <c r="B25" s="92"/>
      <c r="C25" s="99" t="s">
        <v>22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683.22</v>
      </c>
      <c r="M25" s="20">
        <v>683.22</v>
      </c>
      <c r="N25" s="20">
        <v>0</v>
      </c>
      <c r="O25" s="20">
        <v>0</v>
      </c>
      <c r="P25" s="86"/>
    </row>
    <row r="26" spans="1:16" ht="12.75" customHeight="1">
      <c r="A26" s="62"/>
      <c r="B26" s="92"/>
      <c r="C26" s="99" t="s">
        <v>113</v>
      </c>
      <c r="D26" s="20">
        <v>0</v>
      </c>
      <c r="E26" s="20">
        <v>0</v>
      </c>
      <c r="F26" s="20">
        <v>192.1</v>
      </c>
      <c r="G26" s="20">
        <v>0</v>
      </c>
      <c r="H26" s="20">
        <v>192.1</v>
      </c>
      <c r="I26" s="20">
        <v>192.1</v>
      </c>
      <c r="J26" s="20">
        <v>192.1</v>
      </c>
      <c r="K26" s="20">
        <v>192.1</v>
      </c>
      <c r="L26" s="20">
        <v>192.1</v>
      </c>
      <c r="M26" s="20">
        <v>192.1</v>
      </c>
      <c r="N26" s="20">
        <v>0</v>
      </c>
      <c r="O26" s="20">
        <v>0</v>
      </c>
      <c r="P26" s="19"/>
    </row>
    <row r="27" spans="1:16" ht="12.75" customHeight="1">
      <c r="A27" s="62"/>
      <c r="B27" s="92"/>
      <c r="C27" s="99" t="s">
        <v>37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86"/>
    </row>
    <row r="28" spans="1:16" ht="22.5" customHeight="1">
      <c r="A28" s="62"/>
      <c r="B28" s="92"/>
      <c r="C28" s="99" t="s">
        <v>32</v>
      </c>
      <c r="D28" s="20">
        <v>18928.12</v>
      </c>
      <c r="E28" s="20">
        <v>18928.12232</v>
      </c>
      <c r="F28" s="20">
        <f>4481.109-192.1</f>
        <v>4289.009</v>
      </c>
      <c r="G28" s="20">
        <v>3708.48779</v>
      </c>
      <c r="H28" s="20">
        <f>11258.543-192.1</f>
        <v>11066.443</v>
      </c>
      <c r="I28" s="20">
        <f>7801.23+2081.33+30</f>
        <v>9912.56</v>
      </c>
      <c r="J28" s="20">
        <f>15258.512-192.1</f>
        <v>15066.412</v>
      </c>
      <c r="K28" s="20">
        <v>12636.15</v>
      </c>
      <c r="L28" s="20">
        <f>21398.40102-192.1</f>
        <v>21206.301020000003</v>
      </c>
      <c r="M28" s="20">
        <v>21206.3</v>
      </c>
      <c r="N28" s="20">
        <v>24088.14</v>
      </c>
      <c r="O28" s="20">
        <v>0</v>
      </c>
      <c r="P28" s="19"/>
    </row>
    <row r="29" spans="1:16" ht="12.75">
      <c r="A29" s="62"/>
      <c r="B29" s="93"/>
      <c r="C29" s="99" t="s">
        <v>23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86"/>
    </row>
    <row r="30" spans="1:16" ht="12.75" customHeight="1">
      <c r="A30" s="90" t="s">
        <v>59</v>
      </c>
      <c r="B30" s="90" t="s">
        <v>187</v>
      </c>
      <c r="C30" s="99" t="s">
        <v>20</v>
      </c>
      <c r="D30" s="30">
        <f>SUM(D32:D36)</f>
        <v>400</v>
      </c>
      <c r="E30" s="30">
        <f aca="true" t="shared" si="9" ref="E30:O30">SUM(E32:E36)</f>
        <v>400</v>
      </c>
      <c r="F30" s="30">
        <f t="shared" si="9"/>
        <v>86</v>
      </c>
      <c r="G30" s="30">
        <f t="shared" si="9"/>
        <v>50.4</v>
      </c>
      <c r="H30" s="30">
        <f>SUM(H32:H36)</f>
        <v>164</v>
      </c>
      <c r="I30" s="30">
        <f>SUM(I32:I36)</f>
        <v>296.87</v>
      </c>
      <c r="J30" s="30">
        <f t="shared" si="9"/>
        <v>400</v>
      </c>
      <c r="K30" s="30">
        <f t="shared" si="9"/>
        <v>392.5</v>
      </c>
      <c r="L30" s="30">
        <f t="shared" si="9"/>
        <v>400</v>
      </c>
      <c r="M30" s="30">
        <f t="shared" si="9"/>
        <v>400</v>
      </c>
      <c r="N30" s="30">
        <f t="shared" si="9"/>
        <v>400</v>
      </c>
      <c r="O30" s="30">
        <f t="shared" si="9"/>
        <v>400</v>
      </c>
      <c r="P30" s="19"/>
    </row>
    <row r="31" spans="1:16" ht="12.75">
      <c r="A31" s="90"/>
      <c r="B31" s="90"/>
      <c r="C31" s="99" t="s">
        <v>21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1:16" ht="12.75">
      <c r="A32" s="90"/>
      <c r="B32" s="90"/>
      <c r="C32" s="99" t="s">
        <v>8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85"/>
    </row>
    <row r="33" spans="1:16" ht="12.75">
      <c r="A33" s="90"/>
      <c r="B33" s="90"/>
      <c r="C33" s="99" t="s">
        <v>22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86"/>
    </row>
    <row r="34" spans="1:16" ht="12.75">
      <c r="A34" s="90"/>
      <c r="B34" s="90"/>
      <c r="C34" s="99" t="s">
        <v>37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86"/>
    </row>
    <row r="35" spans="1:16" ht="24">
      <c r="A35" s="90"/>
      <c r="B35" s="90"/>
      <c r="C35" s="99" t="s">
        <v>62</v>
      </c>
      <c r="D35" s="20">
        <f>D37</f>
        <v>400</v>
      </c>
      <c r="E35" s="20">
        <f aca="true" t="shared" si="10" ref="E35:O35">E37</f>
        <v>400</v>
      </c>
      <c r="F35" s="20">
        <f t="shared" si="10"/>
        <v>86</v>
      </c>
      <c r="G35" s="20">
        <f t="shared" si="10"/>
        <v>50.4</v>
      </c>
      <c r="H35" s="20">
        <f t="shared" si="10"/>
        <v>164</v>
      </c>
      <c r="I35" s="20">
        <f t="shared" si="10"/>
        <v>296.87</v>
      </c>
      <c r="J35" s="20">
        <f t="shared" si="10"/>
        <v>400</v>
      </c>
      <c r="K35" s="20">
        <f t="shared" si="10"/>
        <v>392.5</v>
      </c>
      <c r="L35" s="20">
        <f t="shared" si="10"/>
        <v>400</v>
      </c>
      <c r="M35" s="20">
        <f t="shared" si="10"/>
        <v>400</v>
      </c>
      <c r="N35" s="20">
        <f t="shared" si="10"/>
        <v>400</v>
      </c>
      <c r="O35" s="20">
        <f t="shared" si="10"/>
        <v>400</v>
      </c>
      <c r="P35" s="86"/>
    </row>
    <row r="36" spans="1:16" ht="12.75">
      <c r="A36" s="90"/>
      <c r="B36" s="90"/>
      <c r="C36" s="99" t="s">
        <v>23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86"/>
    </row>
    <row r="37" spans="1:16" ht="12.75" customHeight="1">
      <c r="A37" s="91" t="s">
        <v>188</v>
      </c>
      <c r="B37" s="91" t="s">
        <v>175</v>
      </c>
      <c r="C37" s="99" t="s">
        <v>20</v>
      </c>
      <c r="D37" s="22">
        <f>SUM(D39:D43)</f>
        <v>400</v>
      </c>
      <c r="E37" s="22">
        <f aca="true" t="shared" si="11" ref="E37:O37">SUM(E39:E43)</f>
        <v>400</v>
      </c>
      <c r="F37" s="22">
        <f t="shared" si="11"/>
        <v>86</v>
      </c>
      <c r="G37" s="22">
        <f t="shared" si="11"/>
        <v>50.4</v>
      </c>
      <c r="H37" s="22">
        <f t="shared" si="11"/>
        <v>164</v>
      </c>
      <c r="I37" s="22">
        <f t="shared" si="11"/>
        <v>296.87</v>
      </c>
      <c r="J37" s="22">
        <f t="shared" si="11"/>
        <v>400</v>
      </c>
      <c r="K37" s="22">
        <f t="shared" si="11"/>
        <v>392.5</v>
      </c>
      <c r="L37" s="22">
        <f t="shared" si="11"/>
        <v>400</v>
      </c>
      <c r="M37" s="22">
        <f t="shared" si="11"/>
        <v>400</v>
      </c>
      <c r="N37" s="22">
        <f t="shared" si="11"/>
        <v>400</v>
      </c>
      <c r="O37" s="22">
        <f t="shared" si="11"/>
        <v>400</v>
      </c>
      <c r="P37" s="86"/>
    </row>
    <row r="38" spans="1:16" ht="12.75">
      <c r="A38" s="92"/>
      <c r="B38" s="92"/>
      <c r="C38" s="99" t="s">
        <v>21</v>
      </c>
      <c r="D38" s="19"/>
      <c r="E38" s="19"/>
      <c r="F38" s="19"/>
      <c r="G38" s="19"/>
      <c r="H38" s="19"/>
      <c r="I38" s="19"/>
      <c r="J38" s="19"/>
      <c r="K38" s="19"/>
      <c r="L38" s="86"/>
      <c r="M38" s="86"/>
      <c r="N38" s="86"/>
      <c r="O38" s="86"/>
      <c r="P38" s="86"/>
    </row>
    <row r="39" spans="1:16" ht="12.75">
      <c r="A39" s="92"/>
      <c r="B39" s="92"/>
      <c r="C39" s="99" t="s">
        <v>8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86"/>
    </row>
    <row r="40" spans="1:16" ht="12.75">
      <c r="A40" s="92"/>
      <c r="B40" s="92"/>
      <c r="C40" s="99" t="s">
        <v>22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86"/>
    </row>
    <row r="41" spans="1:16" ht="12.75">
      <c r="A41" s="92"/>
      <c r="B41" s="92"/>
      <c r="C41" s="99" t="s">
        <v>37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86"/>
    </row>
    <row r="42" spans="1:16" ht="23.25" customHeight="1">
      <c r="A42" s="92"/>
      <c r="B42" s="92"/>
      <c r="C42" s="99" t="s">
        <v>32</v>
      </c>
      <c r="D42" s="83">
        <v>400</v>
      </c>
      <c r="E42" s="83">
        <v>400</v>
      </c>
      <c r="F42" s="83">
        <v>86</v>
      </c>
      <c r="G42" s="83">
        <v>50.4</v>
      </c>
      <c r="H42" s="83">
        <f>F42+78</f>
        <v>164</v>
      </c>
      <c r="I42" s="83">
        <v>296.87</v>
      </c>
      <c r="J42" s="83">
        <f>H42+50+186</f>
        <v>400</v>
      </c>
      <c r="K42" s="83">
        <v>392.5</v>
      </c>
      <c r="L42" s="83">
        <v>400</v>
      </c>
      <c r="M42" s="83">
        <v>400</v>
      </c>
      <c r="N42" s="83">
        <v>400</v>
      </c>
      <c r="O42" s="83">
        <v>400</v>
      </c>
      <c r="P42" s="105"/>
    </row>
    <row r="43" spans="1:16" ht="12.75">
      <c r="A43" s="93"/>
      <c r="B43" s="93"/>
      <c r="C43" s="99" t="s">
        <v>23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86"/>
    </row>
    <row r="44" spans="1:16" ht="13.5" customHeight="1">
      <c r="A44" s="90" t="s">
        <v>59</v>
      </c>
      <c r="B44" s="106" t="s">
        <v>203</v>
      </c>
      <c r="C44" s="99" t="s">
        <v>20</v>
      </c>
      <c r="D44" s="30">
        <f>SUM(D46:D50)</f>
        <v>420</v>
      </c>
      <c r="E44" s="30">
        <f aca="true" t="shared" si="12" ref="E44:O44">SUM(E46:E50)</f>
        <v>420</v>
      </c>
      <c r="F44" s="30">
        <f t="shared" si="12"/>
        <v>83</v>
      </c>
      <c r="G44" s="30">
        <f t="shared" si="12"/>
        <v>0</v>
      </c>
      <c r="H44" s="30">
        <f t="shared" si="12"/>
        <v>148</v>
      </c>
      <c r="I44" s="30">
        <f t="shared" si="12"/>
        <v>330.52</v>
      </c>
      <c r="J44" s="30">
        <f t="shared" si="12"/>
        <v>420</v>
      </c>
      <c r="K44" s="30">
        <f t="shared" si="12"/>
        <v>343.3</v>
      </c>
      <c r="L44" s="30">
        <f t="shared" si="12"/>
        <v>420</v>
      </c>
      <c r="M44" s="30">
        <f t="shared" si="12"/>
        <v>420</v>
      </c>
      <c r="N44" s="30">
        <f t="shared" si="12"/>
        <v>420</v>
      </c>
      <c r="O44" s="30">
        <f t="shared" si="12"/>
        <v>420</v>
      </c>
      <c r="P44" s="19"/>
    </row>
    <row r="45" spans="1:16" ht="12.75">
      <c r="A45" s="90"/>
      <c r="B45" s="107"/>
      <c r="C45" s="99" t="s">
        <v>21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</row>
    <row r="46" spans="1:16" ht="12.75">
      <c r="A46" s="90"/>
      <c r="B46" s="107"/>
      <c r="C46" s="99" t="s">
        <v>8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85"/>
    </row>
    <row r="47" spans="1:16" ht="12.75">
      <c r="A47" s="90"/>
      <c r="B47" s="107"/>
      <c r="C47" s="99" t="s">
        <v>22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86"/>
    </row>
    <row r="48" spans="1:16" ht="12.75">
      <c r="A48" s="90"/>
      <c r="B48" s="107"/>
      <c r="C48" s="99" t="s">
        <v>37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86"/>
    </row>
    <row r="49" spans="1:16" ht="24">
      <c r="A49" s="90"/>
      <c r="B49" s="107"/>
      <c r="C49" s="99" t="s">
        <v>62</v>
      </c>
      <c r="D49" s="20">
        <f>D51</f>
        <v>420</v>
      </c>
      <c r="E49" s="20">
        <f aca="true" t="shared" si="13" ref="E49:O49">E51</f>
        <v>420</v>
      </c>
      <c r="F49" s="20">
        <f t="shared" si="13"/>
        <v>83</v>
      </c>
      <c r="G49" s="20">
        <f t="shared" si="13"/>
        <v>0</v>
      </c>
      <c r="H49" s="20">
        <f t="shared" si="13"/>
        <v>148</v>
      </c>
      <c r="I49" s="20">
        <f t="shared" si="13"/>
        <v>330.52</v>
      </c>
      <c r="J49" s="20">
        <f t="shared" si="13"/>
        <v>420</v>
      </c>
      <c r="K49" s="20">
        <f t="shared" si="13"/>
        <v>343.3</v>
      </c>
      <c r="L49" s="20">
        <f t="shared" si="13"/>
        <v>420</v>
      </c>
      <c r="M49" s="20">
        <f t="shared" si="13"/>
        <v>420</v>
      </c>
      <c r="N49" s="20">
        <f t="shared" si="13"/>
        <v>420</v>
      </c>
      <c r="O49" s="20">
        <f t="shared" si="13"/>
        <v>420</v>
      </c>
      <c r="P49" s="86"/>
    </row>
    <row r="50" spans="1:16" ht="12.75">
      <c r="A50" s="90"/>
      <c r="B50" s="108"/>
      <c r="C50" s="99" t="s">
        <v>23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86"/>
    </row>
    <row r="51" spans="1:16" ht="18" customHeight="1">
      <c r="A51" s="91" t="s">
        <v>188</v>
      </c>
      <c r="B51" s="91" t="s">
        <v>202</v>
      </c>
      <c r="C51" s="99" t="s">
        <v>20</v>
      </c>
      <c r="D51" s="22">
        <f>SUM(D53:D57)</f>
        <v>420</v>
      </c>
      <c r="E51" s="22">
        <f aca="true" t="shared" si="14" ref="E51:O51">SUM(E53:E57)</f>
        <v>420</v>
      </c>
      <c r="F51" s="22">
        <f t="shared" si="14"/>
        <v>83</v>
      </c>
      <c r="G51" s="22">
        <f t="shared" si="14"/>
        <v>0</v>
      </c>
      <c r="H51" s="22">
        <f t="shared" si="14"/>
        <v>148</v>
      </c>
      <c r="I51" s="22">
        <f t="shared" si="14"/>
        <v>330.52</v>
      </c>
      <c r="J51" s="22">
        <f t="shared" si="14"/>
        <v>420</v>
      </c>
      <c r="K51" s="22">
        <f t="shared" si="14"/>
        <v>343.3</v>
      </c>
      <c r="L51" s="22">
        <f t="shared" si="14"/>
        <v>420</v>
      </c>
      <c r="M51" s="22">
        <f t="shared" si="14"/>
        <v>420</v>
      </c>
      <c r="N51" s="22">
        <f t="shared" si="14"/>
        <v>420</v>
      </c>
      <c r="O51" s="22">
        <f t="shared" si="14"/>
        <v>420</v>
      </c>
      <c r="P51" s="86"/>
    </row>
    <row r="52" spans="1:16" ht="12.75">
      <c r="A52" s="92"/>
      <c r="B52" s="92"/>
      <c r="C52" s="99" t="s">
        <v>21</v>
      </c>
      <c r="D52" s="19"/>
      <c r="E52" s="19"/>
      <c r="F52" s="19"/>
      <c r="G52" s="19"/>
      <c r="H52" s="19"/>
      <c r="I52" s="19"/>
      <c r="J52" s="19"/>
      <c r="K52" s="19"/>
      <c r="L52" s="86"/>
      <c r="M52" s="86"/>
      <c r="N52" s="86"/>
      <c r="O52" s="86"/>
      <c r="P52" s="86"/>
    </row>
    <row r="53" spans="1:16" ht="12.75">
      <c r="A53" s="92"/>
      <c r="B53" s="92"/>
      <c r="C53" s="99" t="s">
        <v>8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86"/>
    </row>
    <row r="54" spans="1:16" ht="12.75">
      <c r="A54" s="92"/>
      <c r="B54" s="92"/>
      <c r="C54" s="99" t="s">
        <v>22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86"/>
    </row>
    <row r="55" spans="1:16" ht="12.75">
      <c r="A55" s="92"/>
      <c r="B55" s="92"/>
      <c r="C55" s="99" t="s">
        <v>37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86"/>
    </row>
    <row r="56" spans="1:16" ht="34.5" customHeight="1">
      <c r="A56" s="92"/>
      <c r="B56" s="92"/>
      <c r="C56" s="99" t="s">
        <v>32</v>
      </c>
      <c r="D56" s="83">
        <v>420</v>
      </c>
      <c r="E56" s="83">
        <v>420</v>
      </c>
      <c r="F56" s="83">
        <v>83</v>
      </c>
      <c r="G56" s="83">
        <v>0</v>
      </c>
      <c r="H56" s="83">
        <f>F56+65</f>
        <v>148</v>
      </c>
      <c r="I56" s="83">
        <v>330.52</v>
      </c>
      <c r="J56" s="83">
        <f>H56+50+222</f>
        <v>420</v>
      </c>
      <c r="K56" s="83">
        <v>343.3</v>
      </c>
      <c r="L56" s="83">
        <v>420</v>
      </c>
      <c r="M56" s="83">
        <v>420</v>
      </c>
      <c r="N56" s="83">
        <v>420</v>
      </c>
      <c r="O56" s="83">
        <v>420</v>
      </c>
      <c r="P56" s="105"/>
    </row>
    <row r="57" spans="1:16" ht="12.75">
      <c r="A57" s="93"/>
      <c r="B57" s="93"/>
      <c r="C57" s="99" t="s">
        <v>23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86"/>
    </row>
    <row r="58" spans="1:16" s="117" customFormat="1" ht="16.5" customHeight="1">
      <c r="A58" s="106" t="s">
        <v>59</v>
      </c>
      <c r="B58" s="90" t="s">
        <v>215</v>
      </c>
      <c r="C58" s="115" t="s">
        <v>20</v>
      </c>
      <c r="D58" s="116">
        <v>2848.09</v>
      </c>
      <c r="E58" s="116">
        <v>2848.09</v>
      </c>
      <c r="F58" s="116">
        <v>774.98</v>
      </c>
      <c r="G58" s="116">
        <v>774.98</v>
      </c>
      <c r="H58" s="116">
        <v>1449.78</v>
      </c>
      <c r="I58" s="116">
        <v>1449.78</v>
      </c>
      <c r="J58" s="116">
        <v>1777.79</v>
      </c>
      <c r="K58" s="116">
        <v>1777.79</v>
      </c>
      <c r="L58" s="116">
        <v>2858.4</v>
      </c>
      <c r="M58" s="116">
        <v>2858.4</v>
      </c>
      <c r="N58" s="116">
        <v>2100.66</v>
      </c>
      <c r="O58" s="116">
        <v>2100.66</v>
      </c>
      <c r="P58" s="81"/>
    </row>
    <row r="59" spans="1:16" ht="12.75">
      <c r="A59" s="107"/>
      <c r="B59" s="90"/>
      <c r="C59" s="99" t="s">
        <v>21</v>
      </c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19"/>
    </row>
    <row r="60" spans="1:16" ht="12.75">
      <c r="A60" s="107"/>
      <c r="B60" s="90"/>
      <c r="C60" s="99" t="s">
        <v>8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85"/>
    </row>
    <row r="61" spans="1:16" ht="12.75">
      <c r="A61" s="107"/>
      <c r="B61" s="90"/>
      <c r="C61" s="99" t="s">
        <v>22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86"/>
    </row>
    <row r="62" spans="1:16" ht="12.75">
      <c r="A62" s="107"/>
      <c r="B62" s="90"/>
      <c r="C62" s="99" t="s">
        <v>37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86"/>
    </row>
    <row r="63" spans="1:16" ht="24">
      <c r="A63" s="107"/>
      <c r="B63" s="90"/>
      <c r="C63" s="99" t="s">
        <v>62</v>
      </c>
      <c r="D63" s="83">
        <v>2848.09</v>
      </c>
      <c r="E63" s="83">
        <v>2848.09</v>
      </c>
      <c r="F63" s="83">
        <v>774.98</v>
      </c>
      <c r="G63" s="83">
        <v>774.98</v>
      </c>
      <c r="H63" s="83">
        <v>1449.78</v>
      </c>
      <c r="I63" s="83">
        <v>1449.78</v>
      </c>
      <c r="J63" s="83">
        <v>1777.79</v>
      </c>
      <c r="K63" s="83">
        <v>1777.79</v>
      </c>
      <c r="L63" s="83">
        <v>2858.4</v>
      </c>
      <c r="M63" s="83">
        <v>2858.4</v>
      </c>
      <c r="N63" s="83">
        <v>2100.66</v>
      </c>
      <c r="O63" s="83">
        <v>2100.66</v>
      </c>
      <c r="P63" s="86"/>
    </row>
    <row r="64" spans="1:16" ht="12.75">
      <c r="A64" s="108"/>
      <c r="B64" s="90"/>
      <c r="C64" s="99" t="s">
        <v>23</v>
      </c>
      <c r="D64" s="109"/>
      <c r="E64" s="109"/>
      <c r="F64" s="20"/>
      <c r="G64" s="20"/>
      <c r="H64" s="20"/>
      <c r="I64" s="20"/>
      <c r="J64" s="20"/>
      <c r="K64" s="20"/>
      <c r="L64" s="109"/>
      <c r="M64" s="109"/>
      <c r="N64" s="109"/>
      <c r="O64" s="109"/>
      <c r="P64" s="86"/>
    </row>
    <row r="65" spans="1:16" s="121" customFormat="1" ht="16.5" customHeight="1">
      <c r="A65" s="62" t="s">
        <v>188</v>
      </c>
      <c r="B65" s="62" t="s">
        <v>222</v>
      </c>
      <c r="C65" s="124" t="s">
        <v>20</v>
      </c>
      <c r="D65" s="119">
        <v>2848.09</v>
      </c>
      <c r="E65" s="119">
        <v>2848.09</v>
      </c>
      <c r="F65" s="119">
        <v>774.98</v>
      </c>
      <c r="G65" s="119">
        <v>774.98</v>
      </c>
      <c r="H65" s="119">
        <v>1449.78</v>
      </c>
      <c r="I65" s="119">
        <v>1449.78</v>
      </c>
      <c r="J65" s="119">
        <v>1777.79</v>
      </c>
      <c r="K65" s="119">
        <v>1777.79</v>
      </c>
      <c r="L65" s="119">
        <v>2858.4</v>
      </c>
      <c r="M65" s="119">
        <v>2858.4</v>
      </c>
      <c r="N65" s="119">
        <v>2100.66</v>
      </c>
      <c r="O65" s="119">
        <v>2100.66</v>
      </c>
      <c r="P65" s="120"/>
    </row>
    <row r="66" spans="1:16" ht="12.75">
      <c r="A66" s="62"/>
      <c r="B66" s="62"/>
      <c r="C66" s="19" t="s">
        <v>21</v>
      </c>
      <c r="D66" s="109"/>
      <c r="E66" s="109"/>
      <c r="F66" s="20"/>
      <c r="G66" s="20"/>
      <c r="H66" s="20"/>
      <c r="I66" s="20"/>
      <c r="J66" s="20"/>
      <c r="K66" s="20"/>
      <c r="L66" s="109"/>
      <c r="M66" s="109"/>
      <c r="N66" s="109"/>
      <c r="O66" s="109"/>
      <c r="P66" s="86"/>
    </row>
    <row r="67" spans="1:16" ht="12.75">
      <c r="A67" s="62"/>
      <c r="B67" s="62"/>
      <c r="C67" s="19" t="s">
        <v>8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86"/>
    </row>
    <row r="68" spans="1:16" ht="12.75">
      <c r="A68" s="62"/>
      <c r="B68" s="62"/>
      <c r="C68" s="19" t="s">
        <v>22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86"/>
    </row>
    <row r="69" spans="1:16" ht="12.75">
      <c r="A69" s="62"/>
      <c r="B69" s="62"/>
      <c r="C69" s="19" t="s">
        <v>37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86"/>
    </row>
    <row r="70" spans="1:16" ht="24">
      <c r="A70" s="62"/>
      <c r="B70" s="62"/>
      <c r="C70" s="19" t="s">
        <v>32</v>
      </c>
      <c r="D70" s="83">
        <v>2848.09</v>
      </c>
      <c r="E70" s="83">
        <v>2848.09</v>
      </c>
      <c r="F70" s="83">
        <v>774.98</v>
      </c>
      <c r="G70" s="83">
        <v>774.98</v>
      </c>
      <c r="H70" s="83">
        <v>1449.78</v>
      </c>
      <c r="I70" s="83">
        <v>1449.78</v>
      </c>
      <c r="J70" s="83">
        <v>1777.79</v>
      </c>
      <c r="K70" s="83">
        <v>1777.79</v>
      </c>
      <c r="L70" s="83">
        <v>2858.4</v>
      </c>
      <c r="M70" s="83">
        <v>2858.4</v>
      </c>
      <c r="N70" s="83">
        <v>2100.66</v>
      </c>
      <c r="O70" s="83">
        <v>2100.66</v>
      </c>
      <c r="P70" s="86"/>
    </row>
    <row r="71" spans="1:16" ht="12.75">
      <c r="A71" s="62"/>
      <c r="B71" s="62"/>
      <c r="C71" s="19" t="s">
        <v>23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86"/>
    </row>
    <row r="72" spans="1:16" s="117" customFormat="1" ht="13.5" customHeight="1">
      <c r="A72" s="59" t="s">
        <v>59</v>
      </c>
      <c r="B72" s="138" t="s">
        <v>610</v>
      </c>
      <c r="C72" s="36" t="s">
        <v>20</v>
      </c>
      <c r="D72" s="139">
        <v>6966.47</v>
      </c>
      <c r="E72" s="139" t="s">
        <v>252</v>
      </c>
      <c r="F72" s="139">
        <v>1620.81</v>
      </c>
      <c r="G72" s="139">
        <v>1729.22</v>
      </c>
      <c r="H72" s="139">
        <v>3696.06</v>
      </c>
      <c r="I72" s="139">
        <v>3807.4</v>
      </c>
      <c r="J72" s="139">
        <v>5322.84</v>
      </c>
      <c r="K72" s="139">
        <v>5255.55</v>
      </c>
      <c r="L72" s="139">
        <v>7399.4</v>
      </c>
      <c r="M72" s="139">
        <v>7094.26</v>
      </c>
      <c r="N72" s="135">
        <v>7399.4</v>
      </c>
      <c r="O72" s="135">
        <v>7399.4</v>
      </c>
      <c r="P72" s="36"/>
    </row>
    <row r="73" spans="1:16" ht="12.75">
      <c r="A73" s="59"/>
      <c r="B73" s="138"/>
      <c r="C73" s="13" t="s">
        <v>21</v>
      </c>
      <c r="D73" s="54"/>
      <c r="E73" s="82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13"/>
    </row>
    <row r="74" spans="1:16" ht="12.75">
      <c r="A74" s="59"/>
      <c r="B74" s="138"/>
      <c r="C74" s="13" t="s">
        <v>8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136"/>
    </row>
    <row r="75" spans="1:16" ht="12.75">
      <c r="A75" s="59"/>
      <c r="B75" s="138"/>
      <c r="C75" s="13" t="s">
        <v>22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137"/>
    </row>
    <row r="76" spans="1:16" ht="15" customHeight="1">
      <c r="A76" s="59"/>
      <c r="B76" s="138"/>
      <c r="C76" s="13" t="s">
        <v>37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137"/>
    </row>
    <row r="77" spans="1:16" ht="22.5" customHeight="1">
      <c r="A77" s="59"/>
      <c r="B77" s="138"/>
      <c r="C77" s="13" t="s">
        <v>62</v>
      </c>
      <c r="D77" s="133">
        <v>6966.47</v>
      </c>
      <c r="E77" s="133" t="s">
        <v>252</v>
      </c>
      <c r="F77" s="133">
        <v>1620.81</v>
      </c>
      <c r="G77" s="133">
        <v>1729.22</v>
      </c>
      <c r="H77" s="133">
        <v>3696.06</v>
      </c>
      <c r="I77" s="133">
        <v>3807.4</v>
      </c>
      <c r="J77" s="133">
        <v>5322.84</v>
      </c>
      <c r="K77" s="133">
        <v>5255.55</v>
      </c>
      <c r="L77" s="133">
        <v>7399.4</v>
      </c>
      <c r="M77" s="133">
        <v>7094.26</v>
      </c>
      <c r="N77" s="134">
        <v>7399.4</v>
      </c>
      <c r="O77" s="134">
        <v>7399.4</v>
      </c>
      <c r="P77" s="137"/>
    </row>
    <row r="78" spans="1:16" ht="12.75">
      <c r="A78" s="59"/>
      <c r="B78" s="138"/>
      <c r="C78" s="13" t="s">
        <v>23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137"/>
    </row>
    <row r="79" spans="1:16" s="121" customFormat="1" ht="13.5" customHeight="1">
      <c r="A79" s="55" t="s">
        <v>31</v>
      </c>
      <c r="B79" s="55" t="s">
        <v>254</v>
      </c>
      <c r="C79" s="140" t="s">
        <v>20</v>
      </c>
      <c r="D79" s="144">
        <f>D84</f>
        <v>0</v>
      </c>
      <c r="E79" s="144">
        <f>E84</f>
        <v>0</v>
      </c>
      <c r="F79" s="144">
        <v>0</v>
      </c>
      <c r="G79" s="144">
        <f>G84</f>
        <v>0</v>
      </c>
      <c r="H79" s="144">
        <v>514.5</v>
      </c>
      <c r="I79" s="144">
        <v>514.5</v>
      </c>
      <c r="J79" s="144">
        <v>514.5</v>
      </c>
      <c r="K79" s="144">
        <v>514.5</v>
      </c>
      <c r="L79" s="141">
        <v>914.6</v>
      </c>
      <c r="M79" s="141">
        <v>917.64</v>
      </c>
      <c r="N79" s="141">
        <v>914.6</v>
      </c>
      <c r="O79" s="141">
        <v>914.6</v>
      </c>
      <c r="P79" s="143"/>
    </row>
    <row r="80" spans="1:16" ht="12.75">
      <c r="A80" s="56"/>
      <c r="B80" s="56"/>
      <c r="C80" s="13" t="s">
        <v>21</v>
      </c>
      <c r="D80" s="54"/>
      <c r="E80" s="54"/>
      <c r="F80" s="54"/>
      <c r="G80" s="54"/>
      <c r="H80" s="54"/>
      <c r="I80" s="54"/>
      <c r="J80" s="54"/>
      <c r="K80" s="54"/>
      <c r="L80" s="134"/>
      <c r="M80" s="134"/>
      <c r="N80" s="134"/>
      <c r="O80" s="134"/>
      <c r="P80" s="137"/>
    </row>
    <row r="81" spans="1:16" ht="12.75">
      <c r="A81" s="56"/>
      <c r="B81" s="56"/>
      <c r="C81" s="13" t="s">
        <v>412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137"/>
    </row>
    <row r="82" spans="1:16" ht="12.75">
      <c r="A82" s="56"/>
      <c r="B82" s="56"/>
      <c r="C82" s="13" t="s">
        <v>22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137"/>
    </row>
    <row r="83" spans="1:16" ht="12.75">
      <c r="A83" s="56"/>
      <c r="B83" s="56"/>
      <c r="C83" s="13" t="s">
        <v>37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137"/>
    </row>
    <row r="84" spans="1:16" ht="23.25" customHeight="1">
      <c r="A84" s="56"/>
      <c r="B84" s="56"/>
      <c r="C84" s="13" t="s">
        <v>413</v>
      </c>
      <c r="D84" s="54">
        <f>'[4]7 средства по кодам'!H77</f>
        <v>0</v>
      </c>
      <c r="E84" s="54">
        <f>'[4]7 средства по кодам'!I77</f>
        <v>0</v>
      </c>
      <c r="F84" s="54">
        <f>'[4]7 средства по кодам'!J77</f>
        <v>0</v>
      </c>
      <c r="G84" s="54">
        <f>'[4]7 средства по кодам'!K77</f>
        <v>0</v>
      </c>
      <c r="H84" s="54">
        <f>'[4]7 средства по кодам'!L77</f>
        <v>0</v>
      </c>
      <c r="I84" s="54">
        <f>'[4]7 средства по кодам'!M80</f>
        <v>0</v>
      </c>
      <c r="J84" s="54">
        <f>'[4]7 средства по кодам'!N80</f>
        <v>0</v>
      </c>
      <c r="K84" s="54">
        <f>'[4]7 средства по кодам'!O80</f>
        <v>0</v>
      </c>
      <c r="L84" s="134">
        <v>914.6</v>
      </c>
      <c r="M84" s="134">
        <v>917.64</v>
      </c>
      <c r="N84" s="134">
        <v>914.6</v>
      </c>
      <c r="O84" s="134">
        <v>914.6</v>
      </c>
      <c r="P84" s="137"/>
    </row>
    <row r="85" spans="1:16" ht="12.75">
      <c r="A85" s="57"/>
      <c r="B85" s="57"/>
      <c r="C85" s="13" t="s">
        <v>23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137"/>
    </row>
    <row r="86" spans="1:16" s="121" customFormat="1" ht="13.5" customHeight="1">
      <c r="A86" s="60" t="s">
        <v>88</v>
      </c>
      <c r="B86" s="60" t="s">
        <v>258</v>
      </c>
      <c r="C86" s="140" t="s">
        <v>20</v>
      </c>
      <c r="D86" s="141">
        <v>6484.77</v>
      </c>
      <c r="E86" s="141">
        <v>6844.07</v>
      </c>
      <c r="F86" s="141">
        <v>1620.81</v>
      </c>
      <c r="G86" s="142">
        <v>1729.22</v>
      </c>
      <c r="H86" s="142">
        <v>3181.56</v>
      </c>
      <c r="I86" s="142">
        <v>3292.9</v>
      </c>
      <c r="J86" s="142">
        <v>4808.34</v>
      </c>
      <c r="K86" s="142">
        <v>4741.05</v>
      </c>
      <c r="L86" s="142">
        <v>6484.8</v>
      </c>
      <c r="M86" s="141">
        <v>6176.62</v>
      </c>
      <c r="N86" s="141">
        <v>6484.8</v>
      </c>
      <c r="O86" s="141">
        <v>6484.8</v>
      </c>
      <c r="P86" s="143"/>
    </row>
    <row r="87" spans="1:16" ht="12.75">
      <c r="A87" s="60"/>
      <c r="B87" s="60"/>
      <c r="C87" s="13" t="s">
        <v>21</v>
      </c>
      <c r="D87" s="54"/>
      <c r="E87" s="54"/>
      <c r="F87" s="54"/>
      <c r="G87" s="54"/>
      <c r="H87" s="54"/>
      <c r="I87" s="54"/>
      <c r="J87" s="54"/>
      <c r="K87" s="54"/>
      <c r="L87" s="134"/>
      <c r="M87" s="134"/>
      <c r="N87" s="134"/>
      <c r="O87" s="134"/>
      <c r="P87" s="137"/>
    </row>
    <row r="88" spans="1:16" ht="12.75">
      <c r="A88" s="60"/>
      <c r="B88" s="60"/>
      <c r="C88" s="13" t="s">
        <v>609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137"/>
    </row>
    <row r="89" spans="1:16" ht="12.75">
      <c r="A89" s="60"/>
      <c r="B89" s="60"/>
      <c r="C89" s="13" t="s">
        <v>22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137"/>
    </row>
    <row r="90" spans="1:16" ht="18" customHeight="1">
      <c r="A90" s="60"/>
      <c r="B90" s="60"/>
      <c r="C90" s="13" t="s">
        <v>37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137"/>
    </row>
    <row r="91" spans="1:16" ht="18" customHeight="1">
      <c r="A91" s="60"/>
      <c r="B91" s="60"/>
      <c r="C91" s="13" t="s">
        <v>413</v>
      </c>
      <c r="D91" s="134">
        <v>6484.77</v>
      </c>
      <c r="E91" s="134">
        <v>6844.07</v>
      </c>
      <c r="F91" s="134">
        <v>1620.81</v>
      </c>
      <c r="G91" s="133">
        <v>1729.22</v>
      </c>
      <c r="H91" s="133">
        <v>3181.56</v>
      </c>
      <c r="I91" s="133">
        <v>3292.9</v>
      </c>
      <c r="J91" s="133">
        <v>4808.34</v>
      </c>
      <c r="K91" s="133">
        <v>4741.05</v>
      </c>
      <c r="L91" s="133">
        <v>6484.8</v>
      </c>
      <c r="M91" s="134">
        <v>6176.62</v>
      </c>
      <c r="N91" s="134">
        <v>6484.8</v>
      </c>
      <c r="O91" s="134">
        <v>6484.8</v>
      </c>
      <c r="P91" s="137"/>
    </row>
    <row r="92" spans="1:16" ht="12.75">
      <c r="A92" s="60"/>
      <c r="B92" s="60"/>
      <c r="C92" s="13" t="s">
        <v>23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137"/>
    </row>
    <row r="93" spans="1:16" s="117" customFormat="1" ht="12.75">
      <c r="A93" s="90" t="s">
        <v>59</v>
      </c>
      <c r="B93" s="90" t="s">
        <v>293</v>
      </c>
      <c r="C93" s="81" t="s">
        <v>20</v>
      </c>
      <c r="D93" s="110">
        <v>11902.7</v>
      </c>
      <c r="E93" s="110">
        <v>11285.28</v>
      </c>
      <c r="F93" s="110">
        <f>'[1]7 средства по кодам'!J74/1000</f>
        <v>0</v>
      </c>
      <c r="G93" s="110">
        <f>G98</f>
        <v>0</v>
      </c>
      <c r="H93" s="110">
        <f aca="true" t="shared" si="15" ref="H93:M93">H98</f>
        <v>0</v>
      </c>
      <c r="I93" s="110">
        <f t="shared" si="15"/>
        <v>0</v>
      </c>
      <c r="J93" s="110">
        <f t="shared" si="15"/>
        <v>842.72</v>
      </c>
      <c r="K93" s="110">
        <f t="shared" si="15"/>
        <v>0</v>
      </c>
      <c r="L93" s="110">
        <f t="shared" si="15"/>
        <v>11881.7</v>
      </c>
      <c r="M93" s="110">
        <f t="shared" si="15"/>
        <v>6802.6</v>
      </c>
      <c r="N93" s="30"/>
      <c r="O93" s="30"/>
      <c r="P93" s="81"/>
    </row>
    <row r="94" spans="1:16" s="45" customFormat="1" ht="12.75">
      <c r="A94" s="90"/>
      <c r="B94" s="90"/>
      <c r="C94" s="19" t="s">
        <v>21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19"/>
    </row>
    <row r="95" spans="1:16" s="45" customFormat="1" ht="12.75">
      <c r="A95" s="90"/>
      <c r="B95" s="90"/>
      <c r="C95" s="19" t="s">
        <v>8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/>
      <c r="O95" s="20"/>
      <c r="P95" s="85"/>
    </row>
    <row r="96" spans="1:16" s="45" customFormat="1" ht="12.75">
      <c r="A96" s="90"/>
      <c r="B96" s="90"/>
      <c r="C96" s="19" t="s">
        <v>22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/>
      <c r="O96" s="20"/>
      <c r="P96" s="86"/>
    </row>
    <row r="97" spans="1:16" s="45" customFormat="1" ht="16.5" customHeight="1">
      <c r="A97" s="90"/>
      <c r="B97" s="90"/>
      <c r="C97" s="19" t="s">
        <v>37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/>
      <c r="O97" s="20"/>
      <c r="P97" s="86"/>
    </row>
    <row r="98" spans="1:16" s="45" customFormat="1" ht="24">
      <c r="A98" s="90"/>
      <c r="B98" s="90"/>
      <c r="C98" s="19" t="s">
        <v>62</v>
      </c>
      <c r="D98" s="82">
        <f>D93</f>
        <v>11902.7</v>
      </c>
      <c r="E98" s="82">
        <f>E93</f>
        <v>11285.28</v>
      </c>
      <c r="F98" s="82">
        <v>0</v>
      </c>
      <c r="G98" s="82">
        <v>0</v>
      </c>
      <c r="H98" s="82">
        <v>0</v>
      </c>
      <c r="I98" s="82">
        <v>0</v>
      </c>
      <c r="J98" s="82">
        <v>842.72</v>
      </c>
      <c r="K98" s="82">
        <v>0</v>
      </c>
      <c r="L98" s="82">
        <v>11881.7</v>
      </c>
      <c r="M98" s="82">
        <v>6802.6</v>
      </c>
      <c r="N98" s="82"/>
      <c r="O98" s="82"/>
      <c r="P98" s="86"/>
    </row>
    <row r="99" spans="1:16" s="45" customFormat="1" ht="33" customHeight="1">
      <c r="A99" s="90"/>
      <c r="B99" s="90"/>
      <c r="C99" s="19" t="s">
        <v>23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/>
      <c r="O99" s="20"/>
      <c r="P99" s="86"/>
    </row>
    <row r="100" spans="1:16" s="122" customFormat="1" ht="13.5" customHeight="1">
      <c r="A100" s="106" t="s">
        <v>59</v>
      </c>
      <c r="B100" s="106" t="s">
        <v>331</v>
      </c>
      <c r="C100" s="115" t="s">
        <v>20</v>
      </c>
      <c r="D100" s="110">
        <f>D103+D105</f>
        <v>17727.47</v>
      </c>
      <c r="E100" s="110">
        <f aca="true" t="shared" si="16" ref="E100:O100">E103+E105</f>
        <v>15917.919999999998</v>
      </c>
      <c r="F100" s="110">
        <f t="shared" si="16"/>
        <v>12287.8</v>
      </c>
      <c r="G100" s="110">
        <f t="shared" si="16"/>
        <v>12287.8</v>
      </c>
      <c r="H100" s="110">
        <f t="shared" si="16"/>
        <v>13066.029999999999</v>
      </c>
      <c r="I100" s="110">
        <f t="shared" si="16"/>
        <v>12631.63</v>
      </c>
      <c r="J100" s="110">
        <f t="shared" si="16"/>
        <v>12382.8</v>
      </c>
      <c r="K100" s="110">
        <f t="shared" si="16"/>
        <v>13066.029999999999</v>
      </c>
      <c r="L100" s="110">
        <f t="shared" si="16"/>
        <v>15094.63</v>
      </c>
      <c r="M100" s="110">
        <f t="shared" si="16"/>
        <v>13503.5</v>
      </c>
      <c r="N100" s="110">
        <f t="shared" si="16"/>
        <v>12855.9</v>
      </c>
      <c r="O100" s="110">
        <f t="shared" si="16"/>
        <v>12884</v>
      </c>
      <c r="P100" s="81"/>
    </row>
    <row r="101" spans="1:16" s="49" customFormat="1" ht="13.5" customHeight="1">
      <c r="A101" s="107"/>
      <c r="B101" s="107"/>
      <c r="C101" s="99" t="s">
        <v>21</v>
      </c>
      <c r="D101" s="87"/>
      <c r="E101" s="87"/>
      <c r="F101" s="87"/>
      <c r="G101" s="87"/>
      <c r="H101" s="87"/>
      <c r="I101" s="87"/>
      <c r="J101" s="87"/>
      <c r="K101" s="87"/>
      <c r="L101" s="84"/>
      <c r="M101" s="84"/>
      <c r="N101" s="82"/>
      <c r="O101" s="87"/>
      <c r="P101" s="19"/>
    </row>
    <row r="102" spans="1:16" s="49" customFormat="1" ht="13.5" customHeight="1">
      <c r="A102" s="107"/>
      <c r="B102" s="107"/>
      <c r="C102" s="99" t="s">
        <v>8</v>
      </c>
      <c r="D102" s="89">
        <v>0</v>
      </c>
      <c r="E102" s="89">
        <v>0</v>
      </c>
      <c r="F102" s="89">
        <v>0</v>
      </c>
      <c r="G102" s="89">
        <v>0</v>
      </c>
      <c r="H102" s="89">
        <v>0</v>
      </c>
      <c r="I102" s="89">
        <v>0</v>
      </c>
      <c r="J102" s="89">
        <v>0</v>
      </c>
      <c r="K102" s="89">
        <v>0</v>
      </c>
      <c r="L102" s="89">
        <v>0</v>
      </c>
      <c r="M102" s="89">
        <v>0</v>
      </c>
      <c r="N102" s="89">
        <v>0</v>
      </c>
      <c r="O102" s="89">
        <v>0</v>
      </c>
      <c r="P102" s="85"/>
    </row>
    <row r="103" spans="1:16" s="49" customFormat="1" ht="13.5" customHeight="1">
      <c r="A103" s="107"/>
      <c r="B103" s="107"/>
      <c r="C103" s="99" t="s">
        <v>22</v>
      </c>
      <c r="D103" s="89">
        <f>D117+D124+D110+D131</f>
        <v>1154.24</v>
      </c>
      <c r="E103" s="89">
        <f aca="true" t="shared" si="17" ref="E103:O103">E117+E124+E110+E131</f>
        <v>637.64</v>
      </c>
      <c r="F103" s="89">
        <f t="shared" si="17"/>
        <v>0</v>
      </c>
      <c r="G103" s="89">
        <f t="shared" si="17"/>
        <v>0</v>
      </c>
      <c r="H103" s="89">
        <f t="shared" si="17"/>
        <v>763.23</v>
      </c>
      <c r="I103" s="89">
        <f t="shared" si="17"/>
        <v>328.83</v>
      </c>
      <c r="J103" s="89">
        <f t="shared" si="17"/>
        <v>0</v>
      </c>
      <c r="K103" s="89">
        <f t="shared" si="17"/>
        <v>763.23</v>
      </c>
      <c r="L103" s="89">
        <f t="shared" si="17"/>
        <v>671.44</v>
      </c>
      <c r="M103" s="89">
        <f t="shared" si="17"/>
        <v>671.44</v>
      </c>
      <c r="N103" s="89">
        <f t="shared" si="17"/>
        <v>154.4</v>
      </c>
      <c r="O103" s="89">
        <f t="shared" si="17"/>
        <v>162.6</v>
      </c>
      <c r="P103" s="86"/>
    </row>
    <row r="104" spans="1:16" s="49" customFormat="1" ht="13.5" customHeight="1">
      <c r="A104" s="107"/>
      <c r="B104" s="107"/>
      <c r="C104" s="99" t="s">
        <v>37</v>
      </c>
      <c r="D104" s="82">
        <v>0</v>
      </c>
      <c r="E104" s="82">
        <v>0</v>
      </c>
      <c r="F104" s="82">
        <v>0</v>
      </c>
      <c r="G104" s="82">
        <v>0</v>
      </c>
      <c r="H104" s="82">
        <v>0</v>
      </c>
      <c r="I104" s="82">
        <v>0</v>
      </c>
      <c r="J104" s="82">
        <v>0</v>
      </c>
      <c r="K104" s="82">
        <v>0</v>
      </c>
      <c r="L104" s="82">
        <v>0</v>
      </c>
      <c r="M104" s="82">
        <v>0</v>
      </c>
      <c r="N104" s="82">
        <v>0</v>
      </c>
      <c r="O104" s="82">
        <v>0</v>
      </c>
      <c r="P104" s="86"/>
    </row>
    <row r="105" spans="1:16" s="49" customFormat="1" ht="24" customHeight="1">
      <c r="A105" s="107"/>
      <c r="B105" s="107"/>
      <c r="C105" s="99" t="s">
        <v>62</v>
      </c>
      <c r="D105" s="89">
        <f>D112+D119+D133+D126</f>
        <v>16573.23</v>
      </c>
      <c r="E105" s="89">
        <f aca="true" t="shared" si="18" ref="E105:O105">E112+E119+E133+E126</f>
        <v>15280.279999999999</v>
      </c>
      <c r="F105" s="89">
        <f t="shared" si="18"/>
        <v>12287.8</v>
      </c>
      <c r="G105" s="89">
        <f t="shared" si="18"/>
        <v>12287.8</v>
      </c>
      <c r="H105" s="89">
        <f t="shared" si="18"/>
        <v>12302.8</v>
      </c>
      <c r="I105" s="89">
        <f t="shared" si="18"/>
        <v>12302.8</v>
      </c>
      <c r="J105" s="89">
        <f t="shared" si="18"/>
        <v>12382.8</v>
      </c>
      <c r="K105" s="89">
        <f t="shared" si="18"/>
        <v>12302.8</v>
      </c>
      <c r="L105" s="89">
        <f t="shared" si="18"/>
        <v>14423.189999999999</v>
      </c>
      <c r="M105" s="89">
        <f t="shared" si="18"/>
        <v>12832.06</v>
      </c>
      <c r="N105" s="89">
        <f t="shared" si="18"/>
        <v>12701.5</v>
      </c>
      <c r="O105" s="89">
        <f t="shared" si="18"/>
        <v>12721.4</v>
      </c>
      <c r="P105" s="86"/>
    </row>
    <row r="106" spans="1:16" s="49" customFormat="1" ht="13.5" customHeight="1">
      <c r="A106" s="108"/>
      <c r="B106" s="108"/>
      <c r="C106" s="99" t="s">
        <v>23</v>
      </c>
      <c r="D106" s="82">
        <v>0</v>
      </c>
      <c r="E106" s="82">
        <v>0</v>
      </c>
      <c r="F106" s="82">
        <v>0</v>
      </c>
      <c r="G106" s="82">
        <v>0</v>
      </c>
      <c r="H106" s="82">
        <v>0</v>
      </c>
      <c r="I106" s="82">
        <v>0</v>
      </c>
      <c r="J106" s="82">
        <v>0</v>
      </c>
      <c r="K106" s="82">
        <v>0</v>
      </c>
      <c r="L106" s="82">
        <v>0</v>
      </c>
      <c r="M106" s="82">
        <v>0</v>
      </c>
      <c r="N106" s="82">
        <v>0</v>
      </c>
      <c r="O106" s="82">
        <v>0</v>
      </c>
      <c r="P106" s="86"/>
    </row>
    <row r="107" spans="1:16" s="127" customFormat="1" ht="18" customHeight="1">
      <c r="A107" s="91" t="s">
        <v>31</v>
      </c>
      <c r="B107" s="91" t="s">
        <v>339</v>
      </c>
      <c r="C107" s="118" t="s">
        <v>20</v>
      </c>
      <c r="D107" s="123">
        <f>D112</f>
        <v>12287.8</v>
      </c>
      <c r="E107" s="123">
        <f>E112</f>
        <v>12287.8</v>
      </c>
      <c r="F107" s="123">
        <f>F112</f>
        <v>12287.8</v>
      </c>
      <c r="G107" s="123">
        <f>G112</f>
        <v>12287.8</v>
      </c>
      <c r="H107" s="123">
        <v>5138.87</v>
      </c>
      <c r="I107" s="123">
        <f aca="true" t="shared" si="19" ref="I107:O107">I112</f>
        <v>12287.8</v>
      </c>
      <c r="J107" s="123">
        <f t="shared" si="19"/>
        <v>12287.8</v>
      </c>
      <c r="K107" s="123">
        <f t="shared" si="19"/>
        <v>12287.8</v>
      </c>
      <c r="L107" s="126">
        <f t="shared" si="19"/>
        <v>12287.8</v>
      </c>
      <c r="M107" s="126">
        <f t="shared" si="19"/>
        <v>12287.8</v>
      </c>
      <c r="N107" s="123">
        <f t="shared" si="19"/>
        <v>12287.8</v>
      </c>
      <c r="O107" s="123">
        <f t="shared" si="19"/>
        <v>12287.8</v>
      </c>
      <c r="P107" s="120"/>
    </row>
    <row r="108" spans="1:16" s="21" customFormat="1" ht="12.75" customHeight="1">
      <c r="A108" s="92"/>
      <c r="B108" s="92"/>
      <c r="C108" s="99" t="s">
        <v>21</v>
      </c>
      <c r="D108" s="88"/>
      <c r="E108" s="88"/>
      <c r="F108" s="87"/>
      <c r="G108" s="87"/>
      <c r="H108" s="87"/>
      <c r="I108" s="87"/>
      <c r="J108" s="87"/>
      <c r="K108" s="87"/>
      <c r="L108" s="87"/>
      <c r="M108" s="87"/>
      <c r="N108" s="87"/>
      <c r="O108" s="88"/>
      <c r="P108" s="86"/>
    </row>
    <row r="109" spans="1:16" s="21" customFormat="1" ht="12.75" customHeight="1">
      <c r="A109" s="92"/>
      <c r="B109" s="92"/>
      <c r="C109" s="99" t="s">
        <v>8</v>
      </c>
      <c r="D109" s="82">
        <v>0</v>
      </c>
      <c r="E109" s="82">
        <v>0</v>
      </c>
      <c r="F109" s="82">
        <v>0</v>
      </c>
      <c r="G109" s="82">
        <v>0</v>
      </c>
      <c r="H109" s="82">
        <v>0</v>
      </c>
      <c r="I109" s="82">
        <v>0</v>
      </c>
      <c r="J109" s="82">
        <v>0</v>
      </c>
      <c r="K109" s="82">
        <v>0</v>
      </c>
      <c r="L109" s="82">
        <v>0</v>
      </c>
      <c r="M109" s="82">
        <v>0</v>
      </c>
      <c r="N109" s="82">
        <v>0</v>
      </c>
      <c r="O109" s="82">
        <v>0</v>
      </c>
      <c r="P109" s="86"/>
    </row>
    <row r="110" spans="1:16" s="21" customFormat="1" ht="12.75" customHeight="1">
      <c r="A110" s="92"/>
      <c r="B110" s="92"/>
      <c r="C110" s="99" t="s">
        <v>22</v>
      </c>
      <c r="D110" s="82">
        <v>0</v>
      </c>
      <c r="E110" s="82">
        <v>0</v>
      </c>
      <c r="F110" s="82">
        <v>0</v>
      </c>
      <c r="G110" s="82">
        <v>0</v>
      </c>
      <c r="H110" s="82">
        <v>0</v>
      </c>
      <c r="I110" s="82">
        <v>0</v>
      </c>
      <c r="J110" s="82">
        <v>0</v>
      </c>
      <c r="K110" s="82">
        <v>0</v>
      </c>
      <c r="L110" s="82">
        <v>0</v>
      </c>
      <c r="M110" s="82">
        <v>0</v>
      </c>
      <c r="N110" s="82">
        <v>0</v>
      </c>
      <c r="O110" s="82">
        <v>0</v>
      </c>
      <c r="P110" s="86"/>
    </row>
    <row r="111" spans="1:16" s="21" customFormat="1" ht="12.75" customHeight="1">
      <c r="A111" s="92"/>
      <c r="B111" s="92"/>
      <c r="C111" s="99" t="s">
        <v>37</v>
      </c>
      <c r="D111" s="82">
        <v>0</v>
      </c>
      <c r="E111" s="82">
        <v>0</v>
      </c>
      <c r="F111" s="82">
        <v>0</v>
      </c>
      <c r="G111" s="82">
        <v>0</v>
      </c>
      <c r="H111" s="82">
        <v>0</v>
      </c>
      <c r="I111" s="82">
        <v>0</v>
      </c>
      <c r="J111" s="82">
        <v>0</v>
      </c>
      <c r="K111" s="82">
        <v>0</v>
      </c>
      <c r="L111" s="82">
        <v>0</v>
      </c>
      <c r="M111" s="82">
        <v>0</v>
      </c>
      <c r="N111" s="82">
        <v>0</v>
      </c>
      <c r="O111" s="82">
        <v>0</v>
      </c>
      <c r="P111" s="86"/>
    </row>
    <row r="112" spans="1:16" s="21" customFormat="1" ht="15.75" customHeight="1">
      <c r="A112" s="92"/>
      <c r="B112" s="92"/>
      <c r="C112" s="99" t="s">
        <v>32</v>
      </c>
      <c r="D112" s="89">
        <v>12287.8</v>
      </c>
      <c r="E112" s="89">
        <v>12287.8</v>
      </c>
      <c r="F112" s="89">
        <v>12287.8</v>
      </c>
      <c r="G112" s="89">
        <v>12287.8</v>
      </c>
      <c r="H112" s="89">
        <v>12287.8</v>
      </c>
      <c r="I112" s="89">
        <v>12287.8</v>
      </c>
      <c r="J112" s="89">
        <v>12287.8</v>
      </c>
      <c r="K112" s="89">
        <v>12287.8</v>
      </c>
      <c r="L112" s="89">
        <v>12287.8</v>
      </c>
      <c r="M112" s="89">
        <v>12287.8</v>
      </c>
      <c r="N112" s="89">
        <v>12287.8</v>
      </c>
      <c r="O112" s="89">
        <v>12287.8</v>
      </c>
      <c r="P112" s="86"/>
    </row>
    <row r="113" spans="1:16" s="21" customFormat="1" ht="12.75" customHeight="1">
      <c r="A113" s="93"/>
      <c r="B113" s="93"/>
      <c r="C113" s="99" t="s">
        <v>23</v>
      </c>
      <c r="D113" s="82">
        <v>0</v>
      </c>
      <c r="E113" s="82">
        <v>0</v>
      </c>
      <c r="F113" s="82">
        <v>0</v>
      </c>
      <c r="G113" s="82">
        <v>0</v>
      </c>
      <c r="H113" s="82">
        <v>0</v>
      </c>
      <c r="I113" s="82">
        <v>0</v>
      </c>
      <c r="J113" s="82">
        <v>0</v>
      </c>
      <c r="K113" s="82">
        <v>0</v>
      </c>
      <c r="L113" s="82">
        <v>0</v>
      </c>
      <c r="M113" s="82">
        <v>0</v>
      </c>
      <c r="N113" s="82">
        <v>0</v>
      </c>
      <c r="O113" s="82">
        <v>0</v>
      </c>
      <c r="P113" s="86"/>
    </row>
    <row r="114" spans="1:16" s="127" customFormat="1" ht="13.5">
      <c r="A114" s="91" t="s">
        <v>88</v>
      </c>
      <c r="B114" s="91" t="s">
        <v>373</v>
      </c>
      <c r="C114" s="118" t="s">
        <v>20</v>
      </c>
      <c r="D114" s="123">
        <f>D117+D119</f>
        <v>1168.23</v>
      </c>
      <c r="E114" s="123">
        <f aca="true" t="shared" si="20" ref="E114:O114">E117+E119</f>
        <v>1168.23</v>
      </c>
      <c r="F114" s="123">
        <f t="shared" si="20"/>
        <v>0</v>
      </c>
      <c r="G114" s="123">
        <f t="shared" si="20"/>
        <v>0</v>
      </c>
      <c r="H114" s="123">
        <f t="shared" si="20"/>
        <v>778.23</v>
      </c>
      <c r="I114" s="123">
        <f t="shared" si="20"/>
        <v>343.83</v>
      </c>
      <c r="J114" s="123">
        <f t="shared" si="20"/>
        <v>95</v>
      </c>
      <c r="K114" s="123">
        <f t="shared" si="20"/>
        <v>778.23</v>
      </c>
      <c r="L114" s="123">
        <f t="shared" si="20"/>
        <v>1215.7</v>
      </c>
      <c r="M114" s="123">
        <f t="shared" si="20"/>
        <v>1215.7</v>
      </c>
      <c r="N114" s="123">
        <f t="shared" si="20"/>
        <v>413.7</v>
      </c>
      <c r="O114" s="123">
        <f t="shared" si="20"/>
        <v>433.6</v>
      </c>
      <c r="P114" s="120"/>
    </row>
    <row r="115" spans="1:16" s="21" customFormat="1" ht="12.75">
      <c r="A115" s="92"/>
      <c r="B115" s="92"/>
      <c r="C115" s="99" t="s">
        <v>21</v>
      </c>
      <c r="D115" s="88"/>
      <c r="E115" s="88"/>
      <c r="F115" s="87"/>
      <c r="G115" s="87"/>
      <c r="H115" s="87"/>
      <c r="I115" s="87"/>
      <c r="J115" s="96"/>
      <c r="K115" s="87"/>
      <c r="L115" s="84"/>
      <c r="M115" s="84"/>
      <c r="N115" s="88"/>
      <c r="O115" s="88"/>
      <c r="P115" s="86"/>
    </row>
    <row r="116" spans="1:16" s="21" customFormat="1" ht="12.75">
      <c r="A116" s="92"/>
      <c r="B116" s="92"/>
      <c r="C116" s="99" t="s">
        <v>8</v>
      </c>
      <c r="D116" s="89">
        <v>0</v>
      </c>
      <c r="E116" s="89">
        <v>0</v>
      </c>
      <c r="F116" s="82">
        <v>0</v>
      </c>
      <c r="G116" s="82">
        <v>0</v>
      </c>
      <c r="H116" s="82">
        <v>0</v>
      </c>
      <c r="I116" s="82">
        <v>0</v>
      </c>
      <c r="J116" s="97">
        <v>0</v>
      </c>
      <c r="K116" s="82">
        <v>0</v>
      </c>
      <c r="L116" s="83">
        <v>0</v>
      </c>
      <c r="M116" s="83">
        <v>0</v>
      </c>
      <c r="N116" s="83">
        <v>0</v>
      </c>
      <c r="O116" s="83">
        <v>0</v>
      </c>
      <c r="P116" s="86"/>
    </row>
    <row r="117" spans="1:16" s="21" customFormat="1" ht="12.75">
      <c r="A117" s="92"/>
      <c r="B117" s="92"/>
      <c r="C117" s="99" t="s">
        <v>22</v>
      </c>
      <c r="D117" s="89">
        <v>1154.24</v>
      </c>
      <c r="E117" s="89">
        <v>637.64</v>
      </c>
      <c r="F117" s="82">
        <v>0</v>
      </c>
      <c r="G117" s="82">
        <v>0</v>
      </c>
      <c r="H117" s="82">
        <v>763.23</v>
      </c>
      <c r="I117" s="82">
        <v>328.83</v>
      </c>
      <c r="J117" s="97">
        <f>'[2]7 средства по кодам'!N105/1000</f>
        <v>0</v>
      </c>
      <c r="K117" s="82">
        <v>763.23</v>
      </c>
      <c r="L117" s="83">
        <v>671.44</v>
      </c>
      <c r="M117" s="83">
        <v>671.44</v>
      </c>
      <c r="N117" s="83">
        <v>0</v>
      </c>
      <c r="O117" s="83">
        <v>0</v>
      </c>
      <c r="P117" s="86"/>
    </row>
    <row r="118" spans="1:16" s="21" customFormat="1" ht="16.5" customHeight="1">
      <c r="A118" s="92"/>
      <c r="B118" s="92"/>
      <c r="C118" s="99" t="s">
        <v>37</v>
      </c>
      <c r="D118" s="88">
        <v>0</v>
      </c>
      <c r="E118" s="88">
        <v>0</v>
      </c>
      <c r="F118" s="82">
        <v>0</v>
      </c>
      <c r="G118" s="82">
        <v>0</v>
      </c>
      <c r="H118" s="87">
        <v>0</v>
      </c>
      <c r="I118" s="87">
        <v>0</v>
      </c>
      <c r="J118" s="97">
        <v>0</v>
      </c>
      <c r="K118" s="82">
        <v>0</v>
      </c>
      <c r="L118" s="83">
        <v>0</v>
      </c>
      <c r="M118" s="83">
        <v>0</v>
      </c>
      <c r="N118" s="83">
        <v>0</v>
      </c>
      <c r="O118" s="83">
        <v>0</v>
      </c>
      <c r="P118" s="86"/>
    </row>
    <row r="119" spans="1:16" s="21" customFormat="1" ht="24">
      <c r="A119" s="92"/>
      <c r="B119" s="92"/>
      <c r="C119" s="99" t="s">
        <v>32</v>
      </c>
      <c r="D119" s="89">
        <v>13.99</v>
      </c>
      <c r="E119" s="89">
        <v>530.59</v>
      </c>
      <c r="F119" s="82">
        <v>0</v>
      </c>
      <c r="G119" s="82">
        <v>0</v>
      </c>
      <c r="H119" s="82">
        <v>15</v>
      </c>
      <c r="I119" s="82">
        <v>15</v>
      </c>
      <c r="J119" s="97">
        <v>95</v>
      </c>
      <c r="K119" s="82">
        <v>15</v>
      </c>
      <c r="L119" s="83">
        <v>544.26</v>
      </c>
      <c r="M119" s="83">
        <v>544.26</v>
      </c>
      <c r="N119" s="89">
        <v>413.7</v>
      </c>
      <c r="O119" s="88">
        <v>433.6</v>
      </c>
      <c r="P119" s="86"/>
    </row>
    <row r="120" spans="1:16" s="21" customFormat="1" ht="13.5" customHeight="1">
      <c r="A120" s="93"/>
      <c r="B120" s="93"/>
      <c r="C120" s="99" t="s">
        <v>23</v>
      </c>
      <c r="D120" s="82">
        <v>0</v>
      </c>
      <c r="E120" s="82">
        <v>0</v>
      </c>
      <c r="F120" s="82">
        <v>0</v>
      </c>
      <c r="G120" s="82">
        <v>0</v>
      </c>
      <c r="H120" s="82">
        <v>0</v>
      </c>
      <c r="I120" s="82">
        <v>0</v>
      </c>
      <c r="J120" s="82">
        <v>0</v>
      </c>
      <c r="K120" s="82">
        <v>0</v>
      </c>
      <c r="L120" s="82">
        <v>0</v>
      </c>
      <c r="M120" s="82">
        <v>0</v>
      </c>
      <c r="N120" s="82">
        <v>0</v>
      </c>
      <c r="O120" s="82">
        <v>0</v>
      </c>
      <c r="P120" s="86"/>
    </row>
    <row r="121" spans="1:16" s="129" customFormat="1" ht="12.75">
      <c r="A121" s="62" t="s">
        <v>391</v>
      </c>
      <c r="B121" s="62" t="s">
        <v>392</v>
      </c>
      <c r="C121" s="118" t="s">
        <v>20</v>
      </c>
      <c r="D121" s="123">
        <f>SUM(D123:D127)</f>
        <v>4271.44</v>
      </c>
      <c r="E121" s="123">
        <f>SUM(E123:E127)</f>
        <v>2461.89</v>
      </c>
      <c r="F121" s="128">
        <v>0</v>
      </c>
      <c r="G121" s="128">
        <v>0</v>
      </c>
      <c r="H121" s="128">
        <v>0</v>
      </c>
      <c r="I121" s="128">
        <v>0</v>
      </c>
      <c r="J121" s="128">
        <v>0</v>
      </c>
      <c r="K121" s="128">
        <v>0</v>
      </c>
      <c r="L121" s="126">
        <f>L124</f>
        <v>0</v>
      </c>
      <c r="M121" s="126">
        <f>M124</f>
        <v>0</v>
      </c>
      <c r="N121" s="126">
        <f>N124</f>
        <v>154.4</v>
      </c>
      <c r="O121" s="126">
        <v>162.6</v>
      </c>
      <c r="P121" s="120"/>
    </row>
    <row r="122" spans="1:16" s="21" customFormat="1" ht="12.75">
      <c r="A122" s="62"/>
      <c r="B122" s="62"/>
      <c r="C122" s="99" t="s">
        <v>21</v>
      </c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9"/>
      <c r="P122" s="86"/>
    </row>
    <row r="123" spans="1:16" s="21" customFormat="1" ht="12.75">
      <c r="A123" s="62"/>
      <c r="B123" s="62"/>
      <c r="C123" s="99" t="s">
        <v>412</v>
      </c>
      <c r="D123" s="82">
        <v>0</v>
      </c>
      <c r="E123" s="82">
        <v>0</v>
      </c>
      <c r="F123" s="82">
        <v>0</v>
      </c>
      <c r="G123" s="82">
        <v>0</v>
      </c>
      <c r="H123" s="82">
        <v>0</v>
      </c>
      <c r="I123" s="82">
        <v>0</v>
      </c>
      <c r="J123" s="82">
        <v>0</v>
      </c>
      <c r="K123" s="82">
        <v>0</v>
      </c>
      <c r="L123" s="82">
        <v>0</v>
      </c>
      <c r="M123" s="82">
        <v>0</v>
      </c>
      <c r="N123" s="82">
        <v>0</v>
      </c>
      <c r="O123" s="82">
        <v>0</v>
      </c>
      <c r="P123" s="86"/>
    </row>
    <row r="124" spans="1:16" s="21" customFormat="1" ht="12.75">
      <c r="A124" s="62"/>
      <c r="B124" s="62"/>
      <c r="C124" s="99" t="s">
        <v>22</v>
      </c>
      <c r="D124" s="82">
        <f>'[2]7 средства по кодам'!H113/1000</f>
        <v>0</v>
      </c>
      <c r="E124" s="82">
        <f>'[2]7 средства по кодам'!I118/1000</f>
        <v>0</v>
      </c>
      <c r="F124" s="82">
        <f>'[2]7 средства по кодам'!J118/1000</f>
        <v>0</v>
      </c>
      <c r="G124" s="82">
        <f>'[2]7 средства по кодам'!K118/1000</f>
        <v>0</v>
      </c>
      <c r="H124" s="82">
        <f>'[2]7 средства по кодам'!L118/1000</f>
        <v>0</v>
      </c>
      <c r="I124" s="82">
        <f>'[2]7 средства по кодам'!M118/1000</f>
        <v>0</v>
      </c>
      <c r="J124" s="82">
        <f>'[2]7 средства по кодам'!N118/1000</f>
        <v>0</v>
      </c>
      <c r="K124" s="82">
        <f>'[2]7 средства по кодам'!O118/1000</f>
        <v>0</v>
      </c>
      <c r="L124" s="89">
        <f>'[2]7 средства по кодам'!P113/1000</f>
        <v>0</v>
      </c>
      <c r="M124" s="89">
        <f>'[2]7 средства по кодам'!Q113/1000</f>
        <v>0</v>
      </c>
      <c r="N124" s="89">
        <v>154.4</v>
      </c>
      <c r="O124" s="89">
        <v>162.6</v>
      </c>
      <c r="P124" s="86"/>
    </row>
    <row r="125" spans="1:16" s="21" customFormat="1" ht="15" customHeight="1">
      <c r="A125" s="62"/>
      <c r="B125" s="62"/>
      <c r="C125" s="99" t="s">
        <v>37</v>
      </c>
      <c r="D125" s="82">
        <v>0</v>
      </c>
      <c r="E125" s="82">
        <v>0</v>
      </c>
      <c r="F125" s="82">
        <v>0</v>
      </c>
      <c r="G125" s="82">
        <v>0</v>
      </c>
      <c r="H125" s="82">
        <v>0</v>
      </c>
      <c r="I125" s="82">
        <v>0</v>
      </c>
      <c r="J125" s="82">
        <v>0</v>
      </c>
      <c r="K125" s="82">
        <v>0</v>
      </c>
      <c r="L125" s="82">
        <v>0</v>
      </c>
      <c r="M125" s="82">
        <v>0</v>
      </c>
      <c r="N125" s="82">
        <v>0</v>
      </c>
      <c r="O125" s="82">
        <v>0</v>
      </c>
      <c r="P125" s="86"/>
    </row>
    <row r="126" spans="1:16" s="21" customFormat="1" ht="24">
      <c r="A126" s="62"/>
      <c r="B126" s="62"/>
      <c r="C126" s="99" t="s">
        <v>413</v>
      </c>
      <c r="D126" s="82">
        <v>4271.44</v>
      </c>
      <c r="E126" s="82">
        <v>2461.89</v>
      </c>
      <c r="F126" s="82">
        <v>0</v>
      </c>
      <c r="G126" s="82">
        <v>0</v>
      </c>
      <c r="H126" s="82">
        <v>0</v>
      </c>
      <c r="I126" s="82">
        <v>0</v>
      </c>
      <c r="J126" s="82">
        <v>0</v>
      </c>
      <c r="K126" s="82">
        <v>0</v>
      </c>
      <c r="L126" s="82">
        <v>0</v>
      </c>
      <c r="M126" s="82">
        <v>0</v>
      </c>
      <c r="N126" s="82">
        <v>0</v>
      </c>
      <c r="O126" s="82">
        <v>0</v>
      </c>
      <c r="P126" s="86"/>
    </row>
    <row r="127" spans="1:16" s="21" customFormat="1" ht="12.75">
      <c r="A127" s="62"/>
      <c r="B127" s="62"/>
      <c r="C127" s="99" t="s">
        <v>23</v>
      </c>
      <c r="D127" s="82">
        <v>0</v>
      </c>
      <c r="E127" s="82">
        <v>0</v>
      </c>
      <c r="F127" s="82">
        <v>0</v>
      </c>
      <c r="G127" s="82">
        <v>0</v>
      </c>
      <c r="H127" s="82">
        <v>0</v>
      </c>
      <c r="I127" s="82">
        <v>0</v>
      </c>
      <c r="J127" s="82">
        <v>0</v>
      </c>
      <c r="K127" s="82">
        <v>0</v>
      </c>
      <c r="L127" s="82">
        <v>0</v>
      </c>
      <c r="M127" s="82">
        <v>0</v>
      </c>
      <c r="N127" s="82">
        <v>0</v>
      </c>
      <c r="O127" s="82">
        <v>0</v>
      </c>
      <c r="P127" s="86"/>
    </row>
    <row r="128" spans="1:16" s="129" customFormat="1" ht="12.75">
      <c r="A128" s="62" t="s">
        <v>407</v>
      </c>
      <c r="B128" s="62" t="s">
        <v>408</v>
      </c>
      <c r="C128" s="118" t="s">
        <v>20</v>
      </c>
      <c r="D128" s="123">
        <v>9637.42</v>
      </c>
      <c r="E128" s="123">
        <v>8040.32</v>
      </c>
      <c r="F128" s="123">
        <v>0</v>
      </c>
      <c r="G128" s="123">
        <v>0</v>
      </c>
      <c r="H128" s="123">
        <v>0</v>
      </c>
      <c r="I128" s="123">
        <v>0</v>
      </c>
      <c r="J128" s="123">
        <f aca="true" t="shared" si="21" ref="J128:O128">J133</f>
        <v>0</v>
      </c>
      <c r="K128" s="123">
        <f t="shared" si="21"/>
        <v>0</v>
      </c>
      <c r="L128" s="126">
        <f t="shared" si="21"/>
        <v>1591.13</v>
      </c>
      <c r="M128" s="126">
        <f t="shared" si="21"/>
        <v>0</v>
      </c>
      <c r="N128" s="126">
        <f t="shared" si="21"/>
        <v>0</v>
      </c>
      <c r="O128" s="126">
        <f t="shared" si="21"/>
        <v>0</v>
      </c>
      <c r="P128" s="120"/>
    </row>
    <row r="129" spans="1:16" s="21" customFormat="1" ht="20.25" customHeight="1">
      <c r="A129" s="62"/>
      <c r="B129" s="62"/>
      <c r="C129" s="99" t="s">
        <v>21</v>
      </c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6"/>
    </row>
    <row r="130" spans="1:16" s="21" customFormat="1" ht="12.75">
      <c r="A130" s="62"/>
      <c r="B130" s="62"/>
      <c r="C130" s="99" t="s">
        <v>412</v>
      </c>
      <c r="D130" s="82">
        <v>0</v>
      </c>
      <c r="E130" s="82">
        <v>0</v>
      </c>
      <c r="F130" s="82">
        <v>0</v>
      </c>
      <c r="G130" s="82">
        <v>0</v>
      </c>
      <c r="H130" s="82">
        <v>0</v>
      </c>
      <c r="I130" s="82">
        <v>0</v>
      </c>
      <c r="J130" s="82">
        <v>0</v>
      </c>
      <c r="K130" s="82">
        <v>0</v>
      </c>
      <c r="L130" s="82">
        <v>0</v>
      </c>
      <c r="M130" s="82">
        <v>0</v>
      </c>
      <c r="N130" s="82">
        <v>0</v>
      </c>
      <c r="O130" s="82">
        <v>0</v>
      </c>
      <c r="P130" s="86"/>
    </row>
    <row r="131" spans="1:18" s="21" customFormat="1" ht="15">
      <c r="A131" s="62"/>
      <c r="B131" s="62"/>
      <c r="C131" s="99" t="s">
        <v>22</v>
      </c>
      <c r="D131" s="82">
        <v>0</v>
      </c>
      <c r="E131" s="82">
        <v>0</v>
      </c>
      <c r="F131" s="82">
        <v>0</v>
      </c>
      <c r="G131" s="82">
        <v>0</v>
      </c>
      <c r="H131" s="82">
        <v>0</v>
      </c>
      <c r="I131" s="82">
        <v>0</v>
      </c>
      <c r="J131" s="82">
        <v>0</v>
      </c>
      <c r="K131" s="82">
        <v>0</v>
      </c>
      <c r="L131" s="82">
        <v>0</v>
      </c>
      <c r="M131" s="82">
        <v>0</v>
      </c>
      <c r="N131" s="82">
        <v>0</v>
      </c>
      <c r="O131" s="82">
        <v>0</v>
      </c>
      <c r="P131" s="86"/>
      <c r="Q131" s="50"/>
      <c r="R131" s="50"/>
    </row>
    <row r="132" spans="1:16" s="21" customFormat="1" ht="12.75">
      <c r="A132" s="62"/>
      <c r="B132" s="62"/>
      <c r="C132" s="99" t="s">
        <v>37</v>
      </c>
      <c r="D132" s="82">
        <v>0</v>
      </c>
      <c r="E132" s="82">
        <v>0</v>
      </c>
      <c r="F132" s="82">
        <v>0</v>
      </c>
      <c r="G132" s="82">
        <v>0</v>
      </c>
      <c r="H132" s="82">
        <v>0</v>
      </c>
      <c r="I132" s="82">
        <v>0</v>
      </c>
      <c r="J132" s="82">
        <v>0</v>
      </c>
      <c r="K132" s="82">
        <v>0</v>
      </c>
      <c r="L132" s="82">
        <v>0</v>
      </c>
      <c r="M132" s="82">
        <v>0</v>
      </c>
      <c r="N132" s="82">
        <v>0</v>
      </c>
      <c r="O132" s="82">
        <v>0</v>
      </c>
      <c r="P132" s="86"/>
    </row>
    <row r="133" spans="1:16" s="29" customFormat="1" ht="30" customHeight="1">
      <c r="A133" s="62"/>
      <c r="B133" s="62"/>
      <c r="C133" s="99" t="s">
        <v>413</v>
      </c>
      <c r="D133" s="82">
        <f>'[2]7 средства по кодам'!H124/1000</f>
        <v>0</v>
      </c>
      <c r="E133" s="82">
        <f>'[2]7 средства по кодам'!I126/1000</f>
        <v>0</v>
      </c>
      <c r="F133" s="82">
        <v>0</v>
      </c>
      <c r="G133" s="82">
        <v>0</v>
      </c>
      <c r="H133" s="82">
        <v>0</v>
      </c>
      <c r="I133" s="82">
        <v>0</v>
      </c>
      <c r="J133" s="82">
        <f>'[2]7 средства по кодам'!N127/1000</f>
        <v>0</v>
      </c>
      <c r="K133" s="82">
        <f>'[2]7 средства по кодам'!O124/1000</f>
        <v>0</v>
      </c>
      <c r="L133" s="82">
        <v>1591.13</v>
      </c>
      <c r="M133" s="82">
        <f>'[2]7 средства по кодам'!Q124/1000</f>
        <v>0</v>
      </c>
      <c r="N133" s="82">
        <f>'[2]7 средства по кодам'!R124/1000</f>
        <v>0</v>
      </c>
      <c r="O133" s="82">
        <f>'[2]7 средства по кодам'!S124/1000</f>
        <v>0</v>
      </c>
      <c r="P133" s="86"/>
    </row>
    <row r="134" spans="1:16" s="21" customFormat="1" ht="12" customHeight="1">
      <c r="A134" s="62"/>
      <c r="B134" s="62"/>
      <c r="C134" s="99" t="s">
        <v>23</v>
      </c>
      <c r="D134" s="82">
        <v>9637.42</v>
      </c>
      <c r="E134" s="82">
        <v>8040.32</v>
      </c>
      <c r="F134" s="82">
        <v>0</v>
      </c>
      <c r="G134" s="82">
        <v>0</v>
      </c>
      <c r="H134" s="82">
        <v>0</v>
      </c>
      <c r="I134" s="82">
        <v>0</v>
      </c>
      <c r="J134" s="82">
        <v>0</v>
      </c>
      <c r="K134" s="82">
        <v>0</v>
      </c>
      <c r="L134" s="82">
        <v>0</v>
      </c>
      <c r="M134" s="82">
        <v>0</v>
      </c>
      <c r="N134" s="82">
        <v>0</v>
      </c>
      <c r="O134" s="82">
        <v>0</v>
      </c>
      <c r="P134" s="86"/>
    </row>
    <row r="135" spans="1:16" s="117" customFormat="1" ht="13.5" customHeight="1">
      <c r="A135" s="90" t="s">
        <v>59</v>
      </c>
      <c r="B135" s="90" t="s">
        <v>481</v>
      </c>
      <c r="C135" s="115" t="s">
        <v>20</v>
      </c>
      <c r="D135" s="110">
        <f>D139+D140</f>
        <v>16406.870000000003</v>
      </c>
      <c r="E135" s="110">
        <f aca="true" t="shared" si="22" ref="E135:N135">E139+E140</f>
        <v>8258.81</v>
      </c>
      <c r="F135" s="110">
        <f t="shared" si="22"/>
        <v>1190.51</v>
      </c>
      <c r="G135" s="110">
        <f t="shared" si="22"/>
        <v>1253.78</v>
      </c>
      <c r="H135" s="110">
        <f t="shared" si="22"/>
        <v>2440.94</v>
      </c>
      <c r="I135" s="110">
        <f t="shared" si="22"/>
        <v>2259.78</v>
      </c>
      <c r="J135" s="110">
        <f t="shared" si="22"/>
        <v>34272.83</v>
      </c>
      <c r="K135" s="110">
        <f t="shared" si="22"/>
        <v>2777.87</v>
      </c>
      <c r="L135" s="110">
        <f t="shared" si="22"/>
        <v>6460.08</v>
      </c>
      <c r="M135" s="110">
        <f t="shared" si="22"/>
        <v>6460.08</v>
      </c>
      <c r="N135" s="110">
        <f t="shared" si="22"/>
        <v>5357.12</v>
      </c>
      <c r="O135" s="110"/>
      <c r="P135" s="81"/>
    </row>
    <row r="136" spans="1:16" ht="12.75">
      <c r="A136" s="90"/>
      <c r="B136" s="90"/>
      <c r="C136" s="99" t="s">
        <v>21</v>
      </c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19"/>
    </row>
    <row r="137" spans="1:16" ht="12.75">
      <c r="A137" s="90"/>
      <c r="B137" s="90"/>
      <c r="C137" s="99" t="s">
        <v>8</v>
      </c>
      <c r="D137" s="82">
        <v>0</v>
      </c>
      <c r="E137" s="82">
        <v>0</v>
      </c>
      <c r="F137" s="82">
        <v>0</v>
      </c>
      <c r="G137" s="82">
        <v>0</v>
      </c>
      <c r="H137" s="82">
        <v>0</v>
      </c>
      <c r="I137" s="82">
        <v>0</v>
      </c>
      <c r="J137" s="82">
        <v>0</v>
      </c>
      <c r="K137" s="82">
        <v>0</v>
      </c>
      <c r="L137" s="82">
        <v>0</v>
      </c>
      <c r="M137" s="82">
        <v>0</v>
      </c>
      <c r="N137" s="82">
        <v>0</v>
      </c>
      <c r="O137" s="82"/>
      <c r="P137" s="85"/>
    </row>
    <row r="138" spans="1:16" ht="12.75">
      <c r="A138" s="90"/>
      <c r="B138" s="90"/>
      <c r="C138" s="99" t="s">
        <v>22</v>
      </c>
      <c r="D138" s="82">
        <v>0</v>
      </c>
      <c r="E138" s="82">
        <v>0</v>
      </c>
      <c r="F138" s="82">
        <v>0</v>
      </c>
      <c r="G138" s="82">
        <v>0</v>
      </c>
      <c r="H138" s="82">
        <v>0</v>
      </c>
      <c r="I138" s="82">
        <v>0</v>
      </c>
      <c r="J138" s="82">
        <v>0</v>
      </c>
      <c r="K138" s="82">
        <v>0</v>
      </c>
      <c r="L138" s="82">
        <v>0</v>
      </c>
      <c r="M138" s="82">
        <v>0</v>
      </c>
      <c r="N138" s="82">
        <v>0</v>
      </c>
      <c r="O138" s="82"/>
      <c r="P138" s="86"/>
    </row>
    <row r="139" spans="1:16" ht="15" customHeight="1">
      <c r="A139" s="90"/>
      <c r="B139" s="90"/>
      <c r="C139" s="99" t="s">
        <v>37</v>
      </c>
      <c r="D139" s="82">
        <f>D167</f>
        <v>0</v>
      </c>
      <c r="E139" s="82">
        <f aca="true" t="shared" si="23" ref="E139:N139">E167</f>
        <v>0</v>
      </c>
      <c r="F139" s="82">
        <f t="shared" si="23"/>
        <v>0</v>
      </c>
      <c r="G139" s="82">
        <f t="shared" si="23"/>
        <v>0</v>
      </c>
      <c r="H139" s="82">
        <f t="shared" si="23"/>
        <v>0</v>
      </c>
      <c r="I139" s="82">
        <f t="shared" si="23"/>
        <v>0</v>
      </c>
      <c r="J139" s="82">
        <f t="shared" si="23"/>
        <v>0</v>
      </c>
      <c r="K139" s="82">
        <f t="shared" si="23"/>
        <v>0</v>
      </c>
      <c r="L139" s="82">
        <f t="shared" si="23"/>
        <v>0</v>
      </c>
      <c r="M139" s="82">
        <f t="shared" si="23"/>
        <v>0</v>
      </c>
      <c r="N139" s="82">
        <f t="shared" si="23"/>
        <v>0</v>
      </c>
      <c r="O139" s="82"/>
      <c r="P139" s="86"/>
    </row>
    <row r="140" spans="1:16" ht="24">
      <c r="A140" s="90"/>
      <c r="B140" s="90"/>
      <c r="C140" s="99" t="s">
        <v>62</v>
      </c>
      <c r="D140" s="82">
        <f>D147+D154+D161+D168+D175+D182+D189+D196+D203</f>
        <v>16406.870000000003</v>
      </c>
      <c r="E140" s="82">
        <f aca="true" t="shared" si="24" ref="E140:N140">E147+E154+E161+E168+E175+E182+E189+E196+E203</f>
        <v>8258.81</v>
      </c>
      <c r="F140" s="82">
        <f t="shared" si="24"/>
        <v>1190.51</v>
      </c>
      <c r="G140" s="82">
        <f t="shared" si="24"/>
        <v>1253.78</v>
      </c>
      <c r="H140" s="82">
        <f t="shared" si="24"/>
        <v>2440.94</v>
      </c>
      <c r="I140" s="82">
        <f t="shared" si="24"/>
        <v>2259.78</v>
      </c>
      <c r="J140" s="82">
        <f t="shared" si="24"/>
        <v>34272.83</v>
      </c>
      <c r="K140" s="82">
        <f t="shared" si="24"/>
        <v>2777.87</v>
      </c>
      <c r="L140" s="82">
        <f t="shared" si="24"/>
        <v>6460.08</v>
      </c>
      <c r="M140" s="82">
        <f t="shared" si="24"/>
        <v>6460.08</v>
      </c>
      <c r="N140" s="82">
        <f t="shared" si="24"/>
        <v>5357.12</v>
      </c>
      <c r="O140" s="82"/>
      <c r="P140" s="86"/>
    </row>
    <row r="141" spans="1:16" ht="12.75">
      <c r="A141" s="90"/>
      <c r="B141" s="90"/>
      <c r="C141" s="99" t="s">
        <v>23</v>
      </c>
      <c r="D141" s="82">
        <v>0</v>
      </c>
      <c r="E141" s="82">
        <v>0</v>
      </c>
      <c r="F141" s="82">
        <v>0</v>
      </c>
      <c r="G141" s="82">
        <v>0</v>
      </c>
      <c r="H141" s="82">
        <v>0</v>
      </c>
      <c r="I141" s="82">
        <v>0</v>
      </c>
      <c r="J141" s="82">
        <v>0</v>
      </c>
      <c r="K141" s="82">
        <v>0</v>
      </c>
      <c r="L141" s="82">
        <v>0</v>
      </c>
      <c r="M141" s="82">
        <v>0</v>
      </c>
      <c r="N141" s="82">
        <v>0</v>
      </c>
      <c r="O141" s="82"/>
      <c r="P141" s="86"/>
    </row>
    <row r="142" spans="1:16" s="129" customFormat="1" ht="14.25" customHeight="1">
      <c r="A142" s="91" t="s">
        <v>31</v>
      </c>
      <c r="B142" s="91" t="s">
        <v>484</v>
      </c>
      <c r="C142" s="118" t="s">
        <v>20</v>
      </c>
      <c r="D142" s="123">
        <f>D147</f>
        <v>4434.86</v>
      </c>
      <c r="E142" s="123">
        <f aca="true" t="shared" si="25" ref="E142:N142">E147</f>
        <v>4434.86</v>
      </c>
      <c r="F142" s="123">
        <f t="shared" si="25"/>
        <v>1190.51</v>
      </c>
      <c r="G142" s="123">
        <f t="shared" si="25"/>
        <v>1253.78</v>
      </c>
      <c r="H142" s="123">
        <f t="shared" si="25"/>
        <v>2346.52</v>
      </c>
      <c r="I142" s="123">
        <f>I147</f>
        <v>2165.36</v>
      </c>
      <c r="J142" s="123">
        <f t="shared" si="25"/>
        <v>3324.24</v>
      </c>
      <c r="K142" s="123">
        <f>K147</f>
        <v>2777.87</v>
      </c>
      <c r="L142" s="123">
        <f>L147</f>
        <v>4370.97</v>
      </c>
      <c r="M142" s="123">
        <f>M147</f>
        <v>4370.97</v>
      </c>
      <c r="N142" s="123">
        <f t="shared" si="25"/>
        <v>5357.12</v>
      </c>
      <c r="O142" s="123"/>
      <c r="P142" s="120"/>
    </row>
    <row r="143" spans="1:16" s="21" customFormat="1" ht="12.75">
      <c r="A143" s="92"/>
      <c r="B143" s="92"/>
      <c r="C143" s="99" t="s">
        <v>21</v>
      </c>
      <c r="D143" s="82"/>
      <c r="E143" s="82"/>
      <c r="F143" s="82"/>
      <c r="G143" s="82"/>
      <c r="H143" s="82"/>
      <c r="I143" s="82"/>
      <c r="J143" s="82"/>
      <c r="K143" s="82"/>
      <c r="L143" s="95"/>
      <c r="M143" s="95"/>
      <c r="N143" s="95"/>
      <c r="O143" s="95"/>
      <c r="P143" s="86"/>
    </row>
    <row r="144" spans="1:16" s="21" customFormat="1" ht="12.75">
      <c r="A144" s="92"/>
      <c r="B144" s="92"/>
      <c r="C144" s="99" t="s">
        <v>8</v>
      </c>
      <c r="D144" s="82">
        <v>0</v>
      </c>
      <c r="E144" s="82">
        <v>0</v>
      </c>
      <c r="F144" s="82">
        <v>0</v>
      </c>
      <c r="G144" s="82">
        <v>0</v>
      </c>
      <c r="H144" s="82">
        <v>0</v>
      </c>
      <c r="I144" s="82">
        <v>0</v>
      </c>
      <c r="J144" s="82">
        <v>0</v>
      </c>
      <c r="K144" s="82">
        <v>0</v>
      </c>
      <c r="L144" s="82">
        <v>0</v>
      </c>
      <c r="M144" s="82">
        <v>0</v>
      </c>
      <c r="N144" s="82">
        <v>0</v>
      </c>
      <c r="O144" s="95"/>
      <c r="P144" s="86"/>
    </row>
    <row r="145" spans="1:16" s="21" customFormat="1" ht="12.75">
      <c r="A145" s="92"/>
      <c r="B145" s="92"/>
      <c r="C145" s="99" t="s">
        <v>22</v>
      </c>
      <c r="D145" s="82">
        <v>0</v>
      </c>
      <c r="E145" s="82">
        <v>0</v>
      </c>
      <c r="F145" s="82">
        <v>0</v>
      </c>
      <c r="G145" s="82">
        <v>0</v>
      </c>
      <c r="H145" s="82">
        <v>0</v>
      </c>
      <c r="I145" s="82">
        <v>0</v>
      </c>
      <c r="J145" s="82">
        <v>0</v>
      </c>
      <c r="K145" s="82">
        <v>0</v>
      </c>
      <c r="L145" s="82">
        <v>0</v>
      </c>
      <c r="M145" s="82">
        <v>0</v>
      </c>
      <c r="N145" s="82">
        <v>0</v>
      </c>
      <c r="O145" s="95"/>
      <c r="P145" s="86"/>
    </row>
    <row r="146" spans="1:16" s="21" customFormat="1" ht="15.75" customHeight="1">
      <c r="A146" s="92"/>
      <c r="B146" s="92"/>
      <c r="C146" s="99" t="s">
        <v>37</v>
      </c>
      <c r="D146" s="82">
        <v>0</v>
      </c>
      <c r="E146" s="82">
        <v>0</v>
      </c>
      <c r="F146" s="82">
        <v>0</v>
      </c>
      <c r="G146" s="82">
        <v>0</v>
      </c>
      <c r="H146" s="82">
        <v>0</v>
      </c>
      <c r="I146" s="82">
        <v>0</v>
      </c>
      <c r="J146" s="82">
        <v>0</v>
      </c>
      <c r="K146" s="82">
        <v>0</v>
      </c>
      <c r="L146" s="82">
        <v>0</v>
      </c>
      <c r="M146" s="82">
        <v>0</v>
      </c>
      <c r="N146" s="82">
        <v>0</v>
      </c>
      <c r="O146" s="95"/>
      <c r="P146" s="86"/>
    </row>
    <row r="147" spans="1:16" s="21" customFormat="1" ht="27" customHeight="1">
      <c r="A147" s="92"/>
      <c r="B147" s="92"/>
      <c r="C147" s="99" t="s">
        <v>32</v>
      </c>
      <c r="D147" s="82">
        <v>4434.86</v>
      </c>
      <c r="E147" s="82">
        <v>4434.86</v>
      </c>
      <c r="F147" s="82">
        <v>1190.51</v>
      </c>
      <c r="G147" s="82">
        <v>1253.78</v>
      </c>
      <c r="H147" s="82">
        <v>2346.52</v>
      </c>
      <c r="I147" s="82">
        <v>2165.36</v>
      </c>
      <c r="J147" s="82">
        <v>3324.24</v>
      </c>
      <c r="K147" s="82">
        <v>2777.87</v>
      </c>
      <c r="L147" s="95">
        <v>4370.97</v>
      </c>
      <c r="M147" s="95">
        <v>4370.97</v>
      </c>
      <c r="N147" s="95">
        <v>5357.12</v>
      </c>
      <c r="O147" s="95"/>
      <c r="P147" s="86"/>
    </row>
    <row r="148" spans="1:16" s="21" customFormat="1" ht="12.75">
      <c r="A148" s="93"/>
      <c r="B148" s="93"/>
      <c r="C148" s="99" t="s">
        <v>23</v>
      </c>
      <c r="D148" s="82">
        <f>D176</f>
        <v>0</v>
      </c>
      <c r="E148" s="82">
        <f aca="true" t="shared" si="26" ref="E148:N148">E176</f>
        <v>0</v>
      </c>
      <c r="F148" s="82">
        <f t="shared" si="26"/>
        <v>0</v>
      </c>
      <c r="G148" s="82">
        <f t="shared" si="26"/>
        <v>0</v>
      </c>
      <c r="H148" s="82">
        <f t="shared" si="26"/>
        <v>0</v>
      </c>
      <c r="I148" s="82">
        <f t="shared" si="26"/>
        <v>0</v>
      </c>
      <c r="J148" s="82">
        <f t="shared" si="26"/>
        <v>0</v>
      </c>
      <c r="K148" s="82">
        <f t="shared" si="26"/>
        <v>0</v>
      </c>
      <c r="L148" s="82">
        <f t="shared" si="26"/>
        <v>0</v>
      </c>
      <c r="M148" s="82">
        <f t="shared" si="26"/>
        <v>0</v>
      </c>
      <c r="N148" s="82">
        <f t="shared" si="26"/>
        <v>0</v>
      </c>
      <c r="O148" s="95"/>
      <c r="P148" s="86"/>
    </row>
    <row r="149" spans="1:16" s="129" customFormat="1" ht="15.75" customHeight="1">
      <c r="A149" s="91" t="s">
        <v>88</v>
      </c>
      <c r="B149" s="91" t="s">
        <v>564</v>
      </c>
      <c r="C149" s="118" t="s">
        <v>20</v>
      </c>
      <c r="D149" s="123">
        <f aca="true" t="shared" si="27" ref="D149:N149">D154</f>
        <v>0</v>
      </c>
      <c r="E149" s="123">
        <f t="shared" si="27"/>
        <v>0</v>
      </c>
      <c r="F149" s="123">
        <f t="shared" si="27"/>
        <v>0</v>
      </c>
      <c r="G149" s="123">
        <f t="shared" si="27"/>
        <v>0</v>
      </c>
      <c r="H149" s="123">
        <f t="shared" si="27"/>
        <v>0</v>
      </c>
      <c r="I149" s="123">
        <f t="shared" si="27"/>
        <v>0</v>
      </c>
      <c r="J149" s="123">
        <f t="shared" si="27"/>
        <v>0</v>
      </c>
      <c r="K149" s="123">
        <f t="shared" si="27"/>
        <v>0</v>
      </c>
      <c r="L149" s="123">
        <f t="shared" si="27"/>
        <v>0</v>
      </c>
      <c r="M149" s="123">
        <f t="shared" si="27"/>
        <v>0</v>
      </c>
      <c r="N149" s="123">
        <f t="shared" si="27"/>
        <v>0</v>
      </c>
      <c r="O149" s="123"/>
      <c r="P149" s="120"/>
    </row>
    <row r="150" spans="1:16" s="21" customFormat="1" ht="12.75">
      <c r="A150" s="92"/>
      <c r="B150" s="92"/>
      <c r="C150" s="99" t="s">
        <v>21</v>
      </c>
      <c r="D150" s="82"/>
      <c r="E150" s="82"/>
      <c r="F150" s="82"/>
      <c r="G150" s="82"/>
      <c r="H150" s="82"/>
      <c r="I150" s="82"/>
      <c r="J150" s="82"/>
      <c r="K150" s="82"/>
      <c r="L150" s="95"/>
      <c r="M150" s="95"/>
      <c r="N150" s="95"/>
      <c r="O150" s="95"/>
      <c r="P150" s="86"/>
    </row>
    <row r="151" spans="1:16" s="21" customFormat="1" ht="12.75">
      <c r="A151" s="92"/>
      <c r="B151" s="92"/>
      <c r="C151" s="99" t="s">
        <v>8</v>
      </c>
      <c r="D151" s="82">
        <v>0</v>
      </c>
      <c r="E151" s="82">
        <v>0</v>
      </c>
      <c r="F151" s="82">
        <v>0</v>
      </c>
      <c r="G151" s="82">
        <v>0</v>
      </c>
      <c r="H151" s="82">
        <v>0</v>
      </c>
      <c r="I151" s="82">
        <v>0</v>
      </c>
      <c r="J151" s="82">
        <v>0</v>
      </c>
      <c r="K151" s="82">
        <v>0</v>
      </c>
      <c r="L151" s="82">
        <v>0</v>
      </c>
      <c r="M151" s="82">
        <v>0</v>
      </c>
      <c r="N151" s="82">
        <v>0</v>
      </c>
      <c r="O151" s="95"/>
      <c r="P151" s="86"/>
    </row>
    <row r="152" spans="1:16" s="21" customFormat="1" ht="12.75">
      <c r="A152" s="92"/>
      <c r="B152" s="92"/>
      <c r="C152" s="99" t="s">
        <v>22</v>
      </c>
      <c r="D152" s="82">
        <v>0</v>
      </c>
      <c r="E152" s="82">
        <v>0</v>
      </c>
      <c r="F152" s="82">
        <v>0</v>
      </c>
      <c r="G152" s="82">
        <v>0</v>
      </c>
      <c r="H152" s="82">
        <v>0</v>
      </c>
      <c r="I152" s="82">
        <v>0</v>
      </c>
      <c r="J152" s="82">
        <v>0</v>
      </c>
      <c r="K152" s="82">
        <v>0</v>
      </c>
      <c r="L152" s="82">
        <v>0</v>
      </c>
      <c r="M152" s="82">
        <v>0</v>
      </c>
      <c r="N152" s="82">
        <v>0</v>
      </c>
      <c r="O152" s="95"/>
      <c r="P152" s="86"/>
    </row>
    <row r="153" spans="1:16" s="21" customFormat="1" ht="16.5" customHeight="1">
      <c r="A153" s="92"/>
      <c r="B153" s="92"/>
      <c r="C153" s="99" t="s">
        <v>37</v>
      </c>
      <c r="D153" s="82">
        <v>0</v>
      </c>
      <c r="E153" s="82">
        <v>0</v>
      </c>
      <c r="F153" s="82">
        <v>0</v>
      </c>
      <c r="G153" s="82">
        <v>0</v>
      </c>
      <c r="H153" s="82">
        <v>0</v>
      </c>
      <c r="I153" s="82">
        <v>0</v>
      </c>
      <c r="J153" s="82">
        <v>0</v>
      </c>
      <c r="K153" s="82">
        <v>0</v>
      </c>
      <c r="L153" s="82">
        <v>0</v>
      </c>
      <c r="M153" s="82">
        <v>0</v>
      </c>
      <c r="N153" s="82">
        <v>0</v>
      </c>
      <c r="O153" s="95"/>
      <c r="P153" s="86"/>
    </row>
    <row r="154" spans="1:16" s="21" customFormat="1" ht="24">
      <c r="A154" s="92"/>
      <c r="B154" s="92"/>
      <c r="C154" s="99" t="s">
        <v>32</v>
      </c>
      <c r="D154" s="82">
        <f>'[3]7 средства по кодам'!H124/1000</f>
        <v>0</v>
      </c>
      <c r="E154" s="82">
        <f>'[3]7 средства по кодам'!I124/1000</f>
        <v>0</v>
      </c>
      <c r="F154" s="82">
        <f>'[3]7 средства по кодам'!J124/1000</f>
        <v>0</v>
      </c>
      <c r="G154" s="82">
        <f>'[3]7 средства по кодам'!K124/1000</f>
        <v>0</v>
      </c>
      <c r="H154" s="82">
        <f>'[3]7 средства по кодам'!L124/1000</f>
        <v>0</v>
      </c>
      <c r="I154" s="82">
        <f>'[3]7 средства по кодам'!M124/1000</f>
        <v>0</v>
      </c>
      <c r="J154" s="82">
        <f>'[3]7 средства по кодам'!N124/1000</f>
        <v>0</v>
      </c>
      <c r="K154" s="82">
        <f>'[3]7 средства по кодам'!O124/1000</f>
        <v>0</v>
      </c>
      <c r="L154" s="95">
        <f>'[3]7 средства по кодам'!P124/1000</f>
        <v>0</v>
      </c>
      <c r="M154" s="95">
        <f>'[3]7 средства по кодам'!Q124/1000</f>
        <v>0</v>
      </c>
      <c r="N154" s="95">
        <f>'[3]7 средства по кодам'!R124/1000</f>
        <v>0</v>
      </c>
      <c r="O154" s="95"/>
      <c r="P154" s="86"/>
    </row>
    <row r="155" spans="1:16" s="21" customFormat="1" ht="12.75">
      <c r="A155" s="93"/>
      <c r="B155" s="93"/>
      <c r="C155" s="99" t="s">
        <v>23</v>
      </c>
      <c r="D155" s="82">
        <f>D183</f>
        <v>0</v>
      </c>
      <c r="E155" s="82">
        <f aca="true" t="shared" si="28" ref="E155:N155">E183</f>
        <v>0</v>
      </c>
      <c r="F155" s="82">
        <f t="shared" si="28"/>
        <v>0</v>
      </c>
      <c r="G155" s="82">
        <f t="shared" si="28"/>
        <v>0</v>
      </c>
      <c r="H155" s="82">
        <f t="shared" si="28"/>
        <v>0</v>
      </c>
      <c r="I155" s="82">
        <f t="shared" si="28"/>
        <v>0</v>
      </c>
      <c r="J155" s="82">
        <f t="shared" si="28"/>
        <v>0</v>
      </c>
      <c r="K155" s="82">
        <f t="shared" si="28"/>
        <v>0</v>
      </c>
      <c r="L155" s="82">
        <f t="shared" si="28"/>
        <v>0</v>
      </c>
      <c r="M155" s="82">
        <f t="shared" si="28"/>
        <v>0</v>
      </c>
      <c r="N155" s="82">
        <f t="shared" si="28"/>
        <v>0</v>
      </c>
      <c r="O155" s="95"/>
      <c r="P155" s="86"/>
    </row>
    <row r="156" spans="1:16" s="129" customFormat="1" ht="13.5" customHeight="1">
      <c r="A156" s="62" t="s">
        <v>391</v>
      </c>
      <c r="B156" s="62" t="s">
        <v>498</v>
      </c>
      <c r="C156" s="118" t="s">
        <v>20</v>
      </c>
      <c r="D156" s="123">
        <f aca="true" t="shared" si="29" ref="D156:N156">D161</f>
        <v>0</v>
      </c>
      <c r="E156" s="123">
        <f t="shared" si="29"/>
        <v>0</v>
      </c>
      <c r="F156" s="123">
        <f t="shared" si="29"/>
        <v>0</v>
      </c>
      <c r="G156" s="123">
        <f t="shared" si="29"/>
        <v>0</v>
      </c>
      <c r="H156" s="123">
        <f t="shared" si="29"/>
        <v>0</v>
      </c>
      <c r="I156" s="123">
        <f t="shared" si="29"/>
        <v>0</v>
      </c>
      <c r="J156" s="123">
        <f t="shared" si="29"/>
        <v>0</v>
      </c>
      <c r="K156" s="123">
        <f t="shared" si="29"/>
        <v>0</v>
      </c>
      <c r="L156" s="130">
        <f t="shared" si="29"/>
        <v>0</v>
      </c>
      <c r="M156" s="130">
        <f t="shared" si="29"/>
        <v>0</v>
      </c>
      <c r="N156" s="130">
        <f t="shared" si="29"/>
        <v>0</v>
      </c>
      <c r="O156" s="130"/>
      <c r="P156" s="120"/>
    </row>
    <row r="157" spans="1:16" s="21" customFormat="1" ht="12.75">
      <c r="A157" s="62"/>
      <c r="B157" s="62"/>
      <c r="C157" s="99" t="s">
        <v>21</v>
      </c>
      <c r="D157" s="82"/>
      <c r="E157" s="82"/>
      <c r="F157" s="82"/>
      <c r="G157" s="82"/>
      <c r="H157" s="82"/>
      <c r="I157" s="82"/>
      <c r="J157" s="82"/>
      <c r="K157" s="82"/>
      <c r="L157" s="95"/>
      <c r="M157" s="95"/>
      <c r="N157" s="95"/>
      <c r="O157" s="95"/>
      <c r="P157" s="86"/>
    </row>
    <row r="158" spans="1:16" s="21" customFormat="1" ht="12.75">
      <c r="A158" s="62"/>
      <c r="B158" s="62"/>
      <c r="C158" s="99" t="s">
        <v>412</v>
      </c>
      <c r="D158" s="82">
        <v>0</v>
      </c>
      <c r="E158" s="82">
        <v>0</v>
      </c>
      <c r="F158" s="82">
        <v>0</v>
      </c>
      <c r="G158" s="82">
        <v>0</v>
      </c>
      <c r="H158" s="82">
        <v>0</v>
      </c>
      <c r="I158" s="82">
        <v>0</v>
      </c>
      <c r="J158" s="82">
        <v>0</v>
      </c>
      <c r="K158" s="82">
        <v>0</v>
      </c>
      <c r="L158" s="82">
        <v>0</v>
      </c>
      <c r="M158" s="82">
        <v>0</v>
      </c>
      <c r="N158" s="82">
        <v>0</v>
      </c>
      <c r="O158" s="95"/>
      <c r="P158" s="86"/>
    </row>
    <row r="159" spans="1:16" s="21" customFormat="1" ht="12.75">
      <c r="A159" s="62"/>
      <c r="B159" s="62"/>
      <c r="C159" s="99" t="s">
        <v>22</v>
      </c>
      <c r="D159" s="82">
        <v>0</v>
      </c>
      <c r="E159" s="82">
        <v>0</v>
      </c>
      <c r="F159" s="82">
        <v>0</v>
      </c>
      <c r="G159" s="82">
        <v>0</v>
      </c>
      <c r="H159" s="82">
        <v>0</v>
      </c>
      <c r="I159" s="82">
        <v>0</v>
      </c>
      <c r="J159" s="82">
        <v>0</v>
      </c>
      <c r="K159" s="82">
        <v>0</v>
      </c>
      <c r="L159" s="82">
        <v>0</v>
      </c>
      <c r="M159" s="82">
        <v>0</v>
      </c>
      <c r="N159" s="82">
        <v>0</v>
      </c>
      <c r="O159" s="95"/>
      <c r="P159" s="86"/>
    </row>
    <row r="160" spans="1:16" s="21" customFormat="1" ht="12.75" customHeight="1">
      <c r="A160" s="62"/>
      <c r="B160" s="62"/>
      <c r="C160" s="99" t="s">
        <v>37</v>
      </c>
      <c r="D160" s="82">
        <v>0</v>
      </c>
      <c r="E160" s="82">
        <v>0</v>
      </c>
      <c r="F160" s="82">
        <v>0</v>
      </c>
      <c r="G160" s="82">
        <v>0</v>
      </c>
      <c r="H160" s="82">
        <v>0</v>
      </c>
      <c r="I160" s="82">
        <v>0</v>
      </c>
      <c r="J160" s="82">
        <v>0</v>
      </c>
      <c r="K160" s="82">
        <v>0</v>
      </c>
      <c r="L160" s="82">
        <v>0</v>
      </c>
      <c r="M160" s="82">
        <v>0</v>
      </c>
      <c r="N160" s="82">
        <v>0</v>
      </c>
      <c r="O160" s="95"/>
      <c r="P160" s="86"/>
    </row>
    <row r="161" spans="1:16" s="21" customFormat="1" ht="24">
      <c r="A161" s="62"/>
      <c r="B161" s="62"/>
      <c r="C161" s="99" t="s">
        <v>413</v>
      </c>
      <c r="D161" s="82">
        <f>'[3]7 средства по кодам'!H130/1000</f>
        <v>0</v>
      </c>
      <c r="E161" s="82">
        <f>'[3]7 средства по кодам'!I130/1000</f>
        <v>0</v>
      </c>
      <c r="F161" s="82">
        <f>'[3]7 средства по кодам'!J130/1000</f>
        <v>0</v>
      </c>
      <c r="G161" s="82">
        <f>'[3]7 средства по кодам'!K130/1000</f>
        <v>0</v>
      </c>
      <c r="H161" s="82">
        <f>'[3]7 средства по кодам'!L130/1000</f>
        <v>0</v>
      </c>
      <c r="I161" s="82">
        <f>'[3]7 средства по кодам'!M130/1000</f>
        <v>0</v>
      </c>
      <c r="J161" s="82">
        <f>'[3]7 средства по кодам'!N130/1000</f>
        <v>0</v>
      </c>
      <c r="K161" s="82">
        <f>'[3]7 средства по кодам'!O130/1000</f>
        <v>0</v>
      </c>
      <c r="L161" s="95">
        <f>'[3]7 средства по кодам'!P130/1000</f>
        <v>0</v>
      </c>
      <c r="M161" s="95">
        <f>'[3]7 средства по кодам'!Q130/1000</f>
        <v>0</v>
      </c>
      <c r="N161" s="95">
        <f>'[3]7 средства по кодам'!R130/1000</f>
        <v>0</v>
      </c>
      <c r="O161" s="95"/>
      <c r="P161" s="86"/>
    </row>
    <row r="162" spans="1:16" s="21" customFormat="1" ht="12.75">
      <c r="A162" s="62"/>
      <c r="B162" s="62"/>
      <c r="C162" s="99" t="s">
        <v>23</v>
      </c>
      <c r="D162" s="82">
        <f>D190</f>
        <v>0</v>
      </c>
      <c r="E162" s="82">
        <f aca="true" t="shared" si="30" ref="E162:N162">E190</f>
        <v>0</v>
      </c>
      <c r="F162" s="82">
        <f t="shared" si="30"/>
        <v>0</v>
      </c>
      <c r="G162" s="82">
        <f t="shared" si="30"/>
        <v>0</v>
      </c>
      <c r="H162" s="82">
        <f t="shared" si="30"/>
        <v>0</v>
      </c>
      <c r="I162" s="82">
        <f t="shared" si="30"/>
        <v>0</v>
      </c>
      <c r="J162" s="82">
        <f t="shared" si="30"/>
        <v>0</v>
      </c>
      <c r="K162" s="82">
        <f t="shared" si="30"/>
        <v>0</v>
      </c>
      <c r="L162" s="82">
        <f t="shared" si="30"/>
        <v>0</v>
      </c>
      <c r="M162" s="82">
        <f t="shared" si="30"/>
        <v>0</v>
      </c>
      <c r="N162" s="82">
        <f t="shared" si="30"/>
        <v>0</v>
      </c>
      <c r="O162" s="95"/>
      <c r="P162" s="86"/>
    </row>
    <row r="163" spans="1:16" s="129" customFormat="1" ht="12.75" customHeight="1">
      <c r="A163" s="101" t="s">
        <v>407</v>
      </c>
      <c r="B163" s="91" t="s">
        <v>565</v>
      </c>
      <c r="C163" s="118" t="s">
        <v>20</v>
      </c>
      <c r="D163" s="123">
        <f aca="true" t="shared" si="31" ref="D163:N163">D168</f>
        <v>0</v>
      </c>
      <c r="E163" s="123">
        <f t="shared" si="31"/>
        <v>0</v>
      </c>
      <c r="F163" s="123">
        <f t="shared" si="31"/>
        <v>0</v>
      </c>
      <c r="G163" s="123">
        <f t="shared" si="31"/>
        <v>0</v>
      </c>
      <c r="H163" s="123">
        <f t="shared" si="31"/>
        <v>0</v>
      </c>
      <c r="I163" s="123">
        <f t="shared" si="31"/>
        <v>0</v>
      </c>
      <c r="J163" s="123">
        <f t="shared" si="31"/>
        <v>0</v>
      </c>
      <c r="K163" s="123">
        <f t="shared" si="31"/>
        <v>0</v>
      </c>
      <c r="L163" s="126">
        <f t="shared" si="31"/>
        <v>0</v>
      </c>
      <c r="M163" s="126">
        <f t="shared" si="31"/>
        <v>0</v>
      </c>
      <c r="N163" s="126">
        <f t="shared" si="31"/>
        <v>0</v>
      </c>
      <c r="O163" s="126"/>
      <c r="P163" s="132"/>
    </row>
    <row r="164" spans="1:16" s="21" customFormat="1" ht="12.75">
      <c r="A164" s="102"/>
      <c r="B164" s="92"/>
      <c r="C164" s="99" t="s">
        <v>21</v>
      </c>
      <c r="D164" s="82"/>
      <c r="E164" s="82"/>
      <c r="F164" s="82"/>
      <c r="G164" s="82"/>
      <c r="H164" s="82"/>
      <c r="I164" s="82"/>
      <c r="J164" s="82"/>
      <c r="K164" s="82"/>
      <c r="L164" s="89"/>
      <c r="M164" s="89"/>
      <c r="N164" s="89"/>
      <c r="O164" s="89"/>
      <c r="P164" s="84"/>
    </row>
    <row r="165" spans="1:16" s="21" customFormat="1" ht="12.75">
      <c r="A165" s="102"/>
      <c r="B165" s="92"/>
      <c r="C165" s="99" t="s">
        <v>412</v>
      </c>
      <c r="D165" s="82">
        <v>0</v>
      </c>
      <c r="E165" s="82">
        <v>0</v>
      </c>
      <c r="F165" s="82">
        <v>0</v>
      </c>
      <c r="G165" s="82">
        <v>0</v>
      </c>
      <c r="H165" s="82">
        <v>0</v>
      </c>
      <c r="I165" s="82">
        <v>0</v>
      </c>
      <c r="J165" s="82">
        <v>0</v>
      </c>
      <c r="K165" s="82">
        <v>0</v>
      </c>
      <c r="L165" s="82">
        <v>0</v>
      </c>
      <c r="M165" s="82">
        <v>0</v>
      </c>
      <c r="N165" s="82">
        <v>0</v>
      </c>
      <c r="O165" s="89"/>
      <c r="P165" s="84"/>
    </row>
    <row r="166" spans="1:16" s="21" customFormat="1" ht="12.75">
      <c r="A166" s="102"/>
      <c r="B166" s="92"/>
      <c r="C166" s="99" t="s">
        <v>22</v>
      </c>
      <c r="D166" s="82">
        <v>0</v>
      </c>
      <c r="E166" s="82">
        <v>0</v>
      </c>
      <c r="F166" s="82">
        <v>0</v>
      </c>
      <c r="G166" s="82">
        <v>0</v>
      </c>
      <c r="H166" s="82">
        <v>0</v>
      </c>
      <c r="I166" s="82">
        <v>0</v>
      </c>
      <c r="J166" s="82">
        <v>0</v>
      </c>
      <c r="K166" s="82">
        <v>0</v>
      </c>
      <c r="L166" s="82">
        <v>0</v>
      </c>
      <c r="M166" s="82">
        <v>0</v>
      </c>
      <c r="N166" s="82">
        <v>0</v>
      </c>
      <c r="O166" s="89"/>
      <c r="P166" s="84"/>
    </row>
    <row r="167" spans="1:16" s="21" customFormat="1" ht="15.75" customHeight="1">
      <c r="A167" s="102"/>
      <c r="B167" s="92"/>
      <c r="C167" s="99" t="s">
        <v>37</v>
      </c>
      <c r="D167" s="82">
        <v>0</v>
      </c>
      <c r="E167" s="82">
        <v>0</v>
      </c>
      <c r="F167" s="82">
        <v>0</v>
      </c>
      <c r="G167" s="82">
        <v>0</v>
      </c>
      <c r="H167" s="82">
        <v>0</v>
      </c>
      <c r="I167" s="82">
        <v>0</v>
      </c>
      <c r="J167" s="82">
        <v>0</v>
      </c>
      <c r="K167" s="82">
        <v>0</v>
      </c>
      <c r="L167" s="82">
        <v>0</v>
      </c>
      <c r="M167" s="82">
        <v>0</v>
      </c>
      <c r="N167" s="82">
        <v>0</v>
      </c>
      <c r="O167" s="89"/>
      <c r="P167" s="84"/>
    </row>
    <row r="168" spans="1:16" s="21" customFormat="1" ht="24">
      <c r="A168" s="102"/>
      <c r="B168" s="92"/>
      <c r="C168" s="99" t="s">
        <v>413</v>
      </c>
      <c r="D168" s="82">
        <f>'[3]7 средства по кодам'!H138/1000</f>
        <v>0</v>
      </c>
      <c r="E168" s="82">
        <f>'[3]7 средства по кодам'!I138/1000</f>
        <v>0</v>
      </c>
      <c r="F168" s="82">
        <f>'[3]7 средства по кодам'!J138/1000</f>
        <v>0</v>
      </c>
      <c r="G168" s="82">
        <f>'[3]7 средства по кодам'!K138/1000</f>
        <v>0</v>
      </c>
      <c r="H168" s="82">
        <f>'[3]7 средства по кодам'!L138/1000</f>
        <v>0</v>
      </c>
      <c r="I168" s="82">
        <f>'[3]7 средства по кодам'!M138/1000</f>
        <v>0</v>
      </c>
      <c r="J168" s="82">
        <f>'[3]7 средства по кодам'!N138/1000</f>
        <v>0</v>
      </c>
      <c r="K168" s="82">
        <f>'[3]7 средства по кодам'!O138/1000</f>
        <v>0</v>
      </c>
      <c r="L168" s="82">
        <f>'[3]7 средства по кодам'!P138/1000</f>
        <v>0</v>
      </c>
      <c r="M168" s="82">
        <f>'[3]7 средства по кодам'!Q138/1000</f>
        <v>0</v>
      </c>
      <c r="N168" s="82">
        <f>'[3]7 средства по кодам'!R138/1000</f>
        <v>0</v>
      </c>
      <c r="O168" s="82"/>
      <c r="P168" s="84"/>
    </row>
    <row r="169" spans="1:16" s="21" customFormat="1" ht="12.75">
      <c r="A169" s="103"/>
      <c r="B169" s="93"/>
      <c r="C169" s="99" t="s">
        <v>23</v>
      </c>
      <c r="D169" s="82">
        <f>D197</f>
        <v>0</v>
      </c>
      <c r="E169" s="82">
        <f aca="true" t="shared" si="32" ref="E169:N169">E197</f>
        <v>0</v>
      </c>
      <c r="F169" s="82">
        <f t="shared" si="32"/>
        <v>0</v>
      </c>
      <c r="G169" s="82">
        <f t="shared" si="32"/>
        <v>0</v>
      </c>
      <c r="H169" s="82">
        <f t="shared" si="32"/>
        <v>0</v>
      </c>
      <c r="I169" s="82">
        <f t="shared" si="32"/>
        <v>0</v>
      </c>
      <c r="J169" s="82">
        <f t="shared" si="32"/>
        <v>0</v>
      </c>
      <c r="K169" s="82">
        <f t="shared" si="32"/>
        <v>0</v>
      </c>
      <c r="L169" s="82">
        <f t="shared" si="32"/>
        <v>0</v>
      </c>
      <c r="M169" s="82">
        <f t="shared" si="32"/>
        <v>0</v>
      </c>
      <c r="N169" s="82">
        <f t="shared" si="32"/>
        <v>0</v>
      </c>
      <c r="O169" s="89"/>
      <c r="P169" s="84"/>
    </row>
    <row r="170" spans="1:16" s="129" customFormat="1" ht="12.75" customHeight="1">
      <c r="A170" s="101" t="s">
        <v>513</v>
      </c>
      <c r="B170" s="91" t="s">
        <v>514</v>
      </c>
      <c r="C170" s="118" t="s">
        <v>20</v>
      </c>
      <c r="D170" s="123">
        <f aca="true" t="shared" si="33" ref="D170:N170">D175</f>
        <v>1568.54</v>
      </c>
      <c r="E170" s="123">
        <f t="shared" si="33"/>
        <v>1563.43</v>
      </c>
      <c r="F170" s="123">
        <f t="shared" si="33"/>
        <v>0</v>
      </c>
      <c r="G170" s="123">
        <f t="shared" si="33"/>
        <v>0</v>
      </c>
      <c r="H170" s="123">
        <f t="shared" si="33"/>
        <v>0</v>
      </c>
      <c r="I170" s="123">
        <f t="shared" si="33"/>
        <v>0</v>
      </c>
      <c r="J170" s="123">
        <f t="shared" si="33"/>
        <v>1221.53</v>
      </c>
      <c r="K170" s="123">
        <f t="shared" si="33"/>
        <v>0</v>
      </c>
      <c r="L170" s="123">
        <f t="shared" si="33"/>
        <v>1221.53</v>
      </c>
      <c r="M170" s="126">
        <f t="shared" si="33"/>
        <v>1221.53</v>
      </c>
      <c r="N170" s="126">
        <f t="shared" si="33"/>
        <v>0</v>
      </c>
      <c r="O170" s="126"/>
      <c r="P170" s="132"/>
    </row>
    <row r="171" spans="1:16" s="21" customFormat="1" ht="12.75">
      <c r="A171" s="102"/>
      <c r="B171" s="92"/>
      <c r="C171" s="99" t="s">
        <v>21</v>
      </c>
      <c r="D171" s="82"/>
      <c r="E171" s="82"/>
      <c r="F171" s="82"/>
      <c r="G171" s="82"/>
      <c r="H171" s="82"/>
      <c r="I171" s="82"/>
      <c r="J171" s="82"/>
      <c r="K171" s="82"/>
      <c r="L171" s="89"/>
      <c r="M171" s="89"/>
      <c r="N171" s="89"/>
      <c r="O171" s="89"/>
      <c r="P171" s="84"/>
    </row>
    <row r="172" spans="1:16" s="21" customFormat="1" ht="12.75">
      <c r="A172" s="102"/>
      <c r="B172" s="92"/>
      <c r="C172" s="99" t="s">
        <v>412</v>
      </c>
      <c r="D172" s="82">
        <v>0</v>
      </c>
      <c r="E172" s="82">
        <v>0</v>
      </c>
      <c r="F172" s="82">
        <v>0</v>
      </c>
      <c r="G172" s="82">
        <v>0</v>
      </c>
      <c r="H172" s="82">
        <v>0</v>
      </c>
      <c r="I172" s="82">
        <v>0</v>
      </c>
      <c r="J172" s="82">
        <v>0</v>
      </c>
      <c r="K172" s="82">
        <v>0</v>
      </c>
      <c r="L172" s="82">
        <v>0</v>
      </c>
      <c r="M172" s="82">
        <v>0</v>
      </c>
      <c r="N172" s="82">
        <v>0</v>
      </c>
      <c r="O172" s="89"/>
      <c r="P172" s="84"/>
    </row>
    <row r="173" spans="1:16" s="21" customFormat="1" ht="12.75">
      <c r="A173" s="102"/>
      <c r="B173" s="92"/>
      <c r="C173" s="99" t="s">
        <v>22</v>
      </c>
      <c r="D173" s="82">
        <v>0</v>
      </c>
      <c r="E173" s="82">
        <v>0</v>
      </c>
      <c r="F173" s="82">
        <v>0</v>
      </c>
      <c r="G173" s="82">
        <v>0</v>
      </c>
      <c r="H173" s="82">
        <v>0</v>
      </c>
      <c r="I173" s="82">
        <v>0</v>
      </c>
      <c r="J173" s="82">
        <v>0</v>
      </c>
      <c r="K173" s="82">
        <v>0</v>
      </c>
      <c r="L173" s="82">
        <v>0</v>
      </c>
      <c r="M173" s="82">
        <v>0</v>
      </c>
      <c r="N173" s="82">
        <v>0</v>
      </c>
      <c r="O173" s="89"/>
      <c r="P173" s="84"/>
    </row>
    <row r="174" spans="1:16" s="21" customFormat="1" ht="13.5" customHeight="1">
      <c r="A174" s="102"/>
      <c r="B174" s="92"/>
      <c r="C174" s="99" t="s">
        <v>37</v>
      </c>
      <c r="D174" s="82">
        <v>0</v>
      </c>
      <c r="E174" s="82">
        <v>0</v>
      </c>
      <c r="F174" s="82">
        <v>0</v>
      </c>
      <c r="G174" s="82">
        <v>0</v>
      </c>
      <c r="H174" s="82">
        <v>0</v>
      </c>
      <c r="I174" s="82">
        <v>0</v>
      </c>
      <c r="J174" s="82">
        <v>0</v>
      </c>
      <c r="K174" s="82">
        <v>0</v>
      </c>
      <c r="L174" s="82">
        <v>0</v>
      </c>
      <c r="M174" s="82">
        <v>0</v>
      </c>
      <c r="N174" s="82">
        <v>0</v>
      </c>
      <c r="O174" s="89"/>
      <c r="P174" s="84"/>
    </row>
    <row r="175" spans="1:16" s="21" customFormat="1" ht="24">
      <c r="A175" s="102"/>
      <c r="B175" s="92"/>
      <c r="C175" s="99" t="s">
        <v>413</v>
      </c>
      <c r="D175" s="82">
        <v>1568.54</v>
      </c>
      <c r="E175" s="82">
        <v>1563.43</v>
      </c>
      <c r="F175" s="82">
        <f>'[3]7 средства по кодам'!J142/1000</f>
        <v>0</v>
      </c>
      <c r="G175" s="82">
        <f>'[3]7 средства по кодам'!K142/1000</f>
        <v>0</v>
      </c>
      <c r="H175" s="82">
        <f>'[3]7 средства по кодам'!L142/1000</f>
        <v>0</v>
      </c>
      <c r="I175" s="82">
        <v>0</v>
      </c>
      <c r="J175" s="82">
        <v>1221.53</v>
      </c>
      <c r="K175" s="82">
        <f>'[3]7 средства по кодам'!N142/1000</f>
        <v>0</v>
      </c>
      <c r="L175" s="82">
        <v>1221.53</v>
      </c>
      <c r="M175" s="89">
        <v>1221.53</v>
      </c>
      <c r="N175" s="89">
        <f>'[3]7 средства по кодам'!R142/1000</f>
        <v>0</v>
      </c>
      <c r="O175" s="89"/>
      <c r="P175" s="84"/>
    </row>
    <row r="176" spans="1:16" s="21" customFormat="1" ht="12.75">
      <c r="A176" s="103"/>
      <c r="B176" s="93"/>
      <c r="C176" s="99" t="s">
        <v>23</v>
      </c>
      <c r="D176" s="82">
        <f>D204</f>
        <v>0</v>
      </c>
      <c r="E176" s="82">
        <f aca="true" t="shared" si="34" ref="E176:N176">E204</f>
        <v>0</v>
      </c>
      <c r="F176" s="82">
        <f t="shared" si="34"/>
        <v>0</v>
      </c>
      <c r="G176" s="82">
        <f t="shared" si="34"/>
        <v>0</v>
      </c>
      <c r="H176" s="82">
        <f t="shared" si="34"/>
        <v>0</v>
      </c>
      <c r="I176" s="82">
        <f t="shared" si="34"/>
        <v>0</v>
      </c>
      <c r="J176" s="82">
        <f t="shared" si="34"/>
        <v>0</v>
      </c>
      <c r="K176" s="82">
        <f t="shared" si="34"/>
        <v>0</v>
      </c>
      <c r="L176" s="82">
        <f t="shared" si="34"/>
        <v>0</v>
      </c>
      <c r="M176" s="82">
        <f t="shared" si="34"/>
        <v>0</v>
      </c>
      <c r="N176" s="82">
        <f t="shared" si="34"/>
        <v>0</v>
      </c>
      <c r="O176" s="89"/>
      <c r="P176" s="84"/>
    </row>
    <row r="177" spans="1:16" s="129" customFormat="1" ht="12.75" customHeight="1">
      <c r="A177" s="101" t="s">
        <v>528</v>
      </c>
      <c r="B177" s="91" t="s">
        <v>566</v>
      </c>
      <c r="C177" s="118" t="s">
        <v>20</v>
      </c>
      <c r="D177" s="123">
        <f aca="true" t="shared" si="35" ref="D177:M177">D182</f>
        <v>881.47</v>
      </c>
      <c r="E177" s="123">
        <f t="shared" si="35"/>
        <v>0</v>
      </c>
      <c r="F177" s="123">
        <f t="shared" si="35"/>
        <v>0</v>
      </c>
      <c r="G177" s="123">
        <f t="shared" si="35"/>
        <v>0</v>
      </c>
      <c r="H177" s="123">
        <f>H182</f>
        <v>94.42</v>
      </c>
      <c r="I177" s="123">
        <f>H182</f>
        <v>94.42</v>
      </c>
      <c r="J177" s="123">
        <f>I182</f>
        <v>94.42</v>
      </c>
      <c r="K177" s="123">
        <f>J182</f>
        <v>877.06</v>
      </c>
      <c r="L177" s="126">
        <f t="shared" si="35"/>
        <v>867.58</v>
      </c>
      <c r="M177" s="126">
        <f t="shared" si="35"/>
        <v>867.58</v>
      </c>
      <c r="N177" s="126">
        <v>0</v>
      </c>
      <c r="O177" s="126"/>
      <c r="P177" s="132"/>
    </row>
    <row r="178" spans="1:16" s="21" customFormat="1" ht="12.75">
      <c r="A178" s="102"/>
      <c r="B178" s="92"/>
      <c r="C178" s="99" t="s">
        <v>21</v>
      </c>
      <c r="D178" s="82"/>
      <c r="E178" s="82"/>
      <c r="F178" s="82"/>
      <c r="G178" s="82"/>
      <c r="H178" s="82"/>
      <c r="I178" s="82"/>
      <c r="J178" s="82"/>
      <c r="K178" s="82"/>
      <c r="L178" s="89"/>
      <c r="M178" s="89"/>
      <c r="N178" s="89"/>
      <c r="O178" s="89"/>
      <c r="P178" s="84"/>
    </row>
    <row r="179" spans="1:16" s="21" customFormat="1" ht="12.75">
      <c r="A179" s="102"/>
      <c r="B179" s="92"/>
      <c r="C179" s="99" t="s">
        <v>412</v>
      </c>
      <c r="D179" s="82">
        <v>0</v>
      </c>
      <c r="E179" s="82">
        <v>0</v>
      </c>
      <c r="F179" s="82">
        <v>0</v>
      </c>
      <c r="G179" s="82">
        <v>0</v>
      </c>
      <c r="H179" s="82">
        <v>0</v>
      </c>
      <c r="I179" s="82">
        <v>0</v>
      </c>
      <c r="J179" s="82">
        <v>0</v>
      </c>
      <c r="K179" s="82">
        <v>0</v>
      </c>
      <c r="L179" s="82">
        <v>0</v>
      </c>
      <c r="M179" s="82">
        <v>0</v>
      </c>
      <c r="N179" s="82">
        <v>0</v>
      </c>
      <c r="O179" s="89"/>
      <c r="P179" s="84"/>
    </row>
    <row r="180" spans="1:16" s="21" customFormat="1" ht="12.75">
      <c r="A180" s="102"/>
      <c r="B180" s="92"/>
      <c r="C180" s="99" t="s">
        <v>22</v>
      </c>
      <c r="D180" s="82">
        <v>0</v>
      </c>
      <c r="E180" s="82">
        <v>0</v>
      </c>
      <c r="F180" s="82">
        <v>0</v>
      </c>
      <c r="G180" s="82">
        <v>0</v>
      </c>
      <c r="H180" s="82">
        <v>0</v>
      </c>
      <c r="I180" s="82">
        <v>0</v>
      </c>
      <c r="J180" s="82">
        <v>0</v>
      </c>
      <c r="K180" s="82">
        <v>0</v>
      </c>
      <c r="L180" s="82">
        <v>0</v>
      </c>
      <c r="M180" s="82">
        <v>0</v>
      </c>
      <c r="N180" s="82">
        <v>0</v>
      </c>
      <c r="O180" s="89"/>
      <c r="P180" s="84"/>
    </row>
    <row r="181" spans="1:16" s="21" customFormat="1" ht="12" customHeight="1">
      <c r="A181" s="102"/>
      <c r="B181" s="92"/>
      <c r="C181" s="99" t="s">
        <v>37</v>
      </c>
      <c r="D181" s="82">
        <v>0</v>
      </c>
      <c r="E181" s="82">
        <v>0</v>
      </c>
      <c r="F181" s="82">
        <v>0</v>
      </c>
      <c r="G181" s="82">
        <v>0</v>
      </c>
      <c r="H181" s="82">
        <v>0</v>
      </c>
      <c r="I181" s="82">
        <v>0</v>
      </c>
      <c r="J181" s="82">
        <v>0</v>
      </c>
      <c r="K181" s="82">
        <v>0</v>
      </c>
      <c r="L181" s="82">
        <v>0</v>
      </c>
      <c r="M181" s="82">
        <v>0</v>
      </c>
      <c r="N181" s="82">
        <v>0</v>
      </c>
      <c r="O181" s="89"/>
      <c r="P181" s="84"/>
    </row>
    <row r="182" spans="1:16" s="21" customFormat="1" ht="24">
      <c r="A182" s="102"/>
      <c r="B182" s="92"/>
      <c r="C182" s="99" t="s">
        <v>413</v>
      </c>
      <c r="D182" s="82">
        <v>881.47</v>
      </c>
      <c r="E182" s="82">
        <f>'[3]7 средства по кодам'!I153/1000</f>
        <v>0</v>
      </c>
      <c r="F182" s="82">
        <f>'[3]7 средства по кодам'!J153/1000</f>
        <v>0</v>
      </c>
      <c r="G182" s="82">
        <f>'[3]7 средства по кодам'!K153/1000</f>
        <v>0</v>
      </c>
      <c r="H182" s="82">
        <v>94.42</v>
      </c>
      <c r="I182" s="82">
        <v>94.42</v>
      </c>
      <c r="J182" s="82">
        <v>877.06</v>
      </c>
      <c r="K182" s="111">
        <v>0</v>
      </c>
      <c r="L182" s="89">
        <v>867.58</v>
      </c>
      <c r="M182" s="89">
        <v>867.58</v>
      </c>
      <c r="N182" s="89">
        <v>0</v>
      </c>
      <c r="O182" s="89"/>
      <c r="P182" s="84"/>
    </row>
    <row r="183" spans="1:16" s="21" customFormat="1" ht="12.75">
      <c r="A183" s="103"/>
      <c r="B183" s="93"/>
      <c r="C183" s="99" t="s">
        <v>23</v>
      </c>
      <c r="D183" s="82">
        <f>D211</f>
        <v>0</v>
      </c>
      <c r="E183" s="82">
        <f aca="true" t="shared" si="36" ref="E183:N183">E211</f>
        <v>0</v>
      </c>
      <c r="F183" s="82">
        <f t="shared" si="36"/>
        <v>0</v>
      </c>
      <c r="G183" s="82">
        <f t="shared" si="36"/>
        <v>0</v>
      </c>
      <c r="H183" s="82">
        <f t="shared" si="36"/>
        <v>0</v>
      </c>
      <c r="I183" s="82">
        <f t="shared" si="36"/>
        <v>0</v>
      </c>
      <c r="J183" s="82">
        <f t="shared" si="36"/>
        <v>0</v>
      </c>
      <c r="K183" s="82">
        <f t="shared" si="36"/>
        <v>0</v>
      </c>
      <c r="L183" s="82">
        <f t="shared" si="36"/>
        <v>0</v>
      </c>
      <c r="M183" s="82">
        <f t="shared" si="36"/>
        <v>0</v>
      </c>
      <c r="N183" s="82">
        <f t="shared" si="36"/>
        <v>0</v>
      </c>
      <c r="O183" s="89"/>
      <c r="P183" s="84"/>
    </row>
    <row r="184" spans="1:16" s="129" customFormat="1" ht="12.75">
      <c r="A184" s="101" t="s">
        <v>567</v>
      </c>
      <c r="B184" s="112" t="s">
        <v>568</v>
      </c>
      <c r="C184" s="118" t="s">
        <v>20</v>
      </c>
      <c r="D184" s="123">
        <f aca="true" t="shared" si="37" ref="D184:N184">D189</f>
        <v>67</v>
      </c>
      <c r="E184" s="123">
        <f t="shared" si="37"/>
        <v>67</v>
      </c>
      <c r="F184" s="123">
        <f t="shared" si="37"/>
        <v>0</v>
      </c>
      <c r="G184" s="123">
        <f t="shared" si="37"/>
        <v>0</v>
      </c>
      <c r="H184" s="123">
        <f t="shared" si="37"/>
        <v>0</v>
      </c>
      <c r="I184" s="123">
        <f t="shared" si="37"/>
        <v>0</v>
      </c>
      <c r="J184" s="123">
        <f t="shared" si="37"/>
        <v>0</v>
      </c>
      <c r="K184" s="123">
        <f t="shared" si="37"/>
        <v>0</v>
      </c>
      <c r="L184" s="123">
        <f t="shared" si="37"/>
        <v>0</v>
      </c>
      <c r="M184" s="123">
        <f t="shared" si="37"/>
        <v>0</v>
      </c>
      <c r="N184" s="123">
        <f t="shared" si="37"/>
        <v>0</v>
      </c>
      <c r="O184" s="123"/>
      <c r="P184" s="132"/>
    </row>
    <row r="185" spans="1:16" s="21" customFormat="1" ht="12.75">
      <c r="A185" s="102"/>
      <c r="B185" s="113"/>
      <c r="C185" s="99" t="s">
        <v>21</v>
      </c>
      <c r="D185" s="82"/>
      <c r="E185" s="82"/>
      <c r="F185" s="82"/>
      <c r="G185" s="82"/>
      <c r="H185" s="82"/>
      <c r="I185" s="82"/>
      <c r="J185" s="82"/>
      <c r="K185" s="82"/>
      <c r="L185" s="89"/>
      <c r="M185" s="89"/>
      <c r="N185" s="89"/>
      <c r="O185" s="89"/>
      <c r="P185" s="84"/>
    </row>
    <row r="186" spans="1:16" s="21" customFormat="1" ht="12.75">
      <c r="A186" s="102"/>
      <c r="B186" s="113"/>
      <c r="C186" s="99" t="s">
        <v>412</v>
      </c>
      <c r="D186" s="82">
        <v>0</v>
      </c>
      <c r="E186" s="82">
        <v>0</v>
      </c>
      <c r="F186" s="82">
        <v>0</v>
      </c>
      <c r="G186" s="82">
        <v>0</v>
      </c>
      <c r="H186" s="82">
        <v>0</v>
      </c>
      <c r="I186" s="82">
        <v>0</v>
      </c>
      <c r="J186" s="82">
        <v>0</v>
      </c>
      <c r="K186" s="82">
        <v>0</v>
      </c>
      <c r="L186" s="82">
        <v>0</v>
      </c>
      <c r="M186" s="82">
        <v>0</v>
      </c>
      <c r="N186" s="82">
        <v>0</v>
      </c>
      <c r="O186" s="89"/>
      <c r="P186" s="84"/>
    </row>
    <row r="187" spans="1:18" s="21" customFormat="1" ht="12" customHeight="1">
      <c r="A187" s="102"/>
      <c r="B187" s="113"/>
      <c r="C187" s="99" t="s">
        <v>22</v>
      </c>
      <c r="D187" s="82">
        <v>0</v>
      </c>
      <c r="E187" s="82">
        <v>0</v>
      </c>
      <c r="F187" s="82">
        <v>0</v>
      </c>
      <c r="G187" s="82">
        <v>0</v>
      </c>
      <c r="H187" s="82">
        <v>0</v>
      </c>
      <c r="I187" s="82">
        <v>0</v>
      </c>
      <c r="J187" s="82">
        <v>0</v>
      </c>
      <c r="K187" s="82">
        <v>0</v>
      </c>
      <c r="L187" s="82">
        <v>0</v>
      </c>
      <c r="M187" s="82">
        <v>0</v>
      </c>
      <c r="N187" s="82">
        <v>0</v>
      </c>
      <c r="O187" s="89"/>
      <c r="P187" s="84"/>
      <c r="Q187" s="50"/>
      <c r="R187" s="50"/>
    </row>
    <row r="188" spans="1:18" s="21" customFormat="1" ht="12" customHeight="1">
      <c r="A188" s="102"/>
      <c r="B188" s="113"/>
      <c r="C188" s="99" t="s">
        <v>37</v>
      </c>
      <c r="D188" s="82">
        <v>0</v>
      </c>
      <c r="E188" s="82">
        <v>0</v>
      </c>
      <c r="F188" s="82">
        <v>0</v>
      </c>
      <c r="G188" s="82">
        <v>0</v>
      </c>
      <c r="H188" s="82">
        <v>0</v>
      </c>
      <c r="I188" s="82">
        <v>0</v>
      </c>
      <c r="J188" s="82">
        <v>0</v>
      </c>
      <c r="K188" s="82">
        <v>0</v>
      </c>
      <c r="L188" s="82">
        <v>0</v>
      </c>
      <c r="M188" s="82">
        <v>0</v>
      </c>
      <c r="N188" s="82">
        <v>0</v>
      </c>
      <c r="O188" s="89"/>
      <c r="P188" s="84"/>
      <c r="Q188" s="50"/>
      <c r="R188" s="50"/>
    </row>
    <row r="189" spans="1:18" s="21" customFormat="1" ht="24">
      <c r="A189" s="102"/>
      <c r="B189" s="113"/>
      <c r="C189" s="99" t="s">
        <v>413</v>
      </c>
      <c r="D189" s="82">
        <v>67</v>
      </c>
      <c r="E189" s="82">
        <v>67</v>
      </c>
      <c r="F189" s="82">
        <f>'[3]7 средства по кодам'!J160/1000</f>
        <v>0</v>
      </c>
      <c r="G189" s="82">
        <f>'[3]7 средства по кодам'!K160/1000</f>
        <v>0</v>
      </c>
      <c r="H189" s="82">
        <f>'[3]7 средства по кодам'!L160/1000</f>
        <v>0</v>
      </c>
      <c r="I189" s="82">
        <f>'[3]7 средства по кодам'!M160/1000</f>
        <v>0</v>
      </c>
      <c r="J189" s="82">
        <f>'[3]7 средства по кодам'!N160/1000</f>
        <v>0</v>
      </c>
      <c r="K189" s="82">
        <f>'[3]7 средства по кодам'!O160/1000</f>
        <v>0</v>
      </c>
      <c r="L189" s="82">
        <f>'[3]7 средства по кодам'!P160/1000</f>
        <v>0</v>
      </c>
      <c r="M189" s="82">
        <f>'[3]7 средства по кодам'!Q160/1000</f>
        <v>0</v>
      </c>
      <c r="N189" s="82">
        <f>'[3]7 средства по кодам'!R160/1000</f>
        <v>0</v>
      </c>
      <c r="O189" s="82"/>
      <c r="P189" s="84"/>
      <c r="Q189" s="50"/>
      <c r="R189" s="50"/>
    </row>
    <row r="190" spans="1:18" s="21" customFormat="1" ht="15">
      <c r="A190" s="103"/>
      <c r="B190" s="113"/>
      <c r="C190" s="99" t="s">
        <v>23</v>
      </c>
      <c r="D190" s="82">
        <f>D218</f>
        <v>0</v>
      </c>
      <c r="E190" s="82">
        <f aca="true" t="shared" si="38" ref="E190:N190">E218</f>
        <v>0</v>
      </c>
      <c r="F190" s="82">
        <f t="shared" si="38"/>
        <v>0</v>
      </c>
      <c r="G190" s="82">
        <f t="shared" si="38"/>
        <v>0</v>
      </c>
      <c r="H190" s="82">
        <f t="shared" si="38"/>
        <v>0</v>
      </c>
      <c r="I190" s="82">
        <f t="shared" si="38"/>
        <v>0</v>
      </c>
      <c r="J190" s="82">
        <f t="shared" si="38"/>
        <v>0</v>
      </c>
      <c r="K190" s="82">
        <f t="shared" si="38"/>
        <v>0</v>
      </c>
      <c r="L190" s="82">
        <f t="shared" si="38"/>
        <v>0</v>
      </c>
      <c r="M190" s="82">
        <f t="shared" si="38"/>
        <v>0</v>
      </c>
      <c r="N190" s="82">
        <f t="shared" si="38"/>
        <v>0</v>
      </c>
      <c r="O190" s="89"/>
      <c r="P190" s="84"/>
      <c r="Q190" s="50"/>
      <c r="R190" s="50"/>
    </row>
    <row r="191" spans="1:16" s="129" customFormat="1" ht="12.75">
      <c r="A191" s="101" t="s">
        <v>543</v>
      </c>
      <c r="B191" s="112" t="s">
        <v>569</v>
      </c>
      <c r="C191" s="118" t="s">
        <v>20</v>
      </c>
      <c r="D191" s="123">
        <f aca="true" t="shared" si="39" ref="D191:K191">D196</f>
        <v>2641.07</v>
      </c>
      <c r="E191" s="123">
        <f t="shared" si="39"/>
        <v>1780.28</v>
      </c>
      <c r="F191" s="123">
        <f t="shared" si="39"/>
        <v>0</v>
      </c>
      <c r="G191" s="123">
        <f t="shared" si="39"/>
        <v>0</v>
      </c>
      <c r="H191" s="123">
        <f t="shared" si="39"/>
        <v>0</v>
      </c>
      <c r="I191" s="123">
        <f t="shared" si="39"/>
        <v>0</v>
      </c>
      <c r="J191" s="123">
        <f t="shared" si="39"/>
        <v>28850</v>
      </c>
      <c r="K191" s="123">
        <f t="shared" si="39"/>
        <v>0</v>
      </c>
      <c r="L191" s="123">
        <f>'[3]7 средства по кодам'!P164/1000</f>
        <v>0</v>
      </c>
      <c r="M191" s="123">
        <f>'[3]7 средства по кодам'!Q164/1000</f>
        <v>0</v>
      </c>
      <c r="N191" s="123">
        <f>'[3]7 средства по кодам'!R164/1000</f>
        <v>0</v>
      </c>
      <c r="O191" s="126"/>
      <c r="P191" s="132"/>
    </row>
    <row r="192" spans="1:16" s="29" customFormat="1" ht="15" customHeight="1">
      <c r="A192" s="102"/>
      <c r="B192" s="113"/>
      <c r="C192" s="99" t="s">
        <v>21</v>
      </c>
      <c r="D192" s="82"/>
      <c r="E192" s="82"/>
      <c r="F192" s="82"/>
      <c r="G192" s="82"/>
      <c r="H192" s="82"/>
      <c r="I192" s="82"/>
      <c r="J192" s="82"/>
      <c r="K192" s="82"/>
      <c r="L192" s="89"/>
      <c r="M192" s="89"/>
      <c r="N192" s="89"/>
      <c r="O192" s="89"/>
      <c r="P192" s="84"/>
    </row>
    <row r="193" spans="1:16" s="21" customFormat="1" ht="12.75">
      <c r="A193" s="102"/>
      <c r="B193" s="113"/>
      <c r="C193" s="99" t="s">
        <v>412</v>
      </c>
      <c r="D193" s="82">
        <v>0</v>
      </c>
      <c r="E193" s="82">
        <v>0</v>
      </c>
      <c r="F193" s="82">
        <v>0</v>
      </c>
      <c r="G193" s="82">
        <v>0</v>
      </c>
      <c r="H193" s="82">
        <v>0</v>
      </c>
      <c r="I193" s="82">
        <v>0</v>
      </c>
      <c r="J193" s="82">
        <v>0</v>
      </c>
      <c r="K193" s="82">
        <v>0</v>
      </c>
      <c r="L193" s="82">
        <v>0</v>
      </c>
      <c r="M193" s="82">
        <v>0</v>
      </c>
      <c r="N193" s="82">
        <v>0</v>
      </c>
      <c r="O193" s="89"/>
      <c r="P193" s="84"/>
    </row>
    <row r="194" spans="1:16" s="21" customFormat="1" ht="12.75">
      <c r="A194" s="102"/>
      <c r="B194" s="113"/>
      <c r="C194" s="99" t="s">
        <v>22</v>
      </c>
      <c r="D194" s="82">
        <v>0</v>
      </c>
      <c r="E194" s="82">
        <v>0</v>
      </c>
      <c r="F194" s="82">
        <v>0</v>
      </c>
      <c r="G194" s="82">
        <v>0</v>
      </c>
      <c r="H194" s="82">
        <v>0</v>
      </c>
      <c r="I194" s="82">
        <v>0</v>
      </c>
      <c r="J194" s="82">
        <v>0</v>
      </c>
      <c r="K194" s="82">
        <v>0</v>
      </c>
      <c r="L194" s="82">
        <v>0</v>
      </c>
      <c r="M194" s="82">
        <v>0</v>
      </c>
      <c r="N194" s="82">
        <v>0</v>
      </c>
      <c r="O194" s="89"/>
      <c r="P194" s="84"/>
    </row>
    <row r="195" spans="1:16" s="21" customFormat="1" ht="15.75" customHeight="1">
      <c r="A195" s="102"/>
      <c r="B195" s="113"/>
      <c r="C195" s="99" t="s">
        <v>37</v>
      </c>
      <c r="D195" s="82">
        <v>0</v>
      </c>
      <c r="E195" s="82">
        <v>0</v>
      </c>
      <c r="F195" s="82">
        <v>0</v>
      </c>
      <c r="G195" s="82">
        <v>0</v>
      </c>
      <c r="H195" s="82">
        <v>0</v>
      </c>
      <c r="I195" s="82">
        <v>0</v>
      </c>
      <c r="J195" s="82">
        <v>0</v>
      </c>
      <c r="K195" s="82">
        <v>0</v>
      </c>
      <c r="L195" s="82">
        <v>0</v>
      </c>
      <c r="M195" s="82">
        <v>0</v>
      </c>
      <c r="N195" s="82">
        <v>0</v>
      </c>
      <c r="O195" s="89"/>
      <c r="P195" s="84"/>
    </row>
    <row r="196" spans="1:16" s="21" customFormat="1" ht="24">
      <c r="A196" s="102"/>
      <c r="B196" s="113"/>
      <c r="C196" s="99" t="s">
        <v>413</v>
      </c>
      <c r="D196" s="82">
        <v>2641.07</v>
      </c>
      <c r="E196" s="82">
        <v>1780.28</v>
      </c>
      <c r="F196" s="82">
        <f>'[3]7 средства по кодам'!J164/1000</f>
        <v>0</v>
      </c>
      <c r="G196" s="82">
        <f>'[3]7 средства по кодам'!K164/1000</f>
        <v>0</v>
      </c>
      <c r="H196" s="82">
        <f>'[3]7 средства по кодам'!L164/1000</f>
        <v>0</v>
      </c>
      <c r="I196" s="82">
        <f>'[3]7 средства по кодам'!M164/1000</f>
        <v>0</v>
      </c>
      <c r="J196" s="82">
        <v>28850</v>
      </c>
      <c r="K196" s="82">
        <f>'[3]7 средства по кодам'!O164/1000</f>
        <v>0</v>
      </c>
      <c r="L196" s="82">
        <f>'[3]7 средства по кодам'!P164/1000</f>
        <v>0</v>
      </c>
      <c r="M196" s="82">
        <f>'[3]7 средства по кодам'!Q164/1000</f>
        <v>0</v>
      </c>
      <c r="N196" s="82">
        <f>'[3]7 средства по кодам'!R164/1000</f>
        <v>0</v>
      </c>
      <c r="O196" s="89"/>
      <c r="P196" s="84"/>
    </row>
    <row r="197" spans="1:16" s="21" customFormat="1" ht="12.75">
      <c r="A197" s="103"/>
      <c r="B197" s="113"/>
      <c r="C197" s="99" t="s">
        <v>23</v>
      </c>
      <c r="D197" s="82">
        <f>D225</f>
        <v>0</v>
      </c>
      <c r="E197" s="82">
        <f aca="true" t="shared" si="40" ref="E197:N197">E225</f>
        <v>0</v>
      </c>
      <c r="F197" s="82">
        <f t="shared" si="40"/>
        <v>0</v>
      </c>
      <c r="G197" s="82">
        <f t="shared" si="40"/>
        <v>0</v>
      </c>
      <c r="H197" s="82">
        <f t="shared" si="40"/>
        <v>0</v>
      </c>
      <c r="I197" s="82">
        <f t="shared" si="40"/>
        <v>0</v>
      </c>
      <c r="J197" s="82">
        <f t="shared" si="40"/>
        <v>0</v>
      </c>
      <c r="K197" s="82">
        <f t="shared" si="40"/>
        <v>0</v>
      </c>
      <c r="L197" s="82">
        <f t="shared" si="40"/>
        <v>0</v>
      </c>
      <c r="M197" s="82">
        <f t="shared" si="40"/>
        <v>0</v>
      </c>
      <c r="N197" s="82">
        <f t="shared" si="40"/>
        <v>0</v>
      </c>
      <c r="O197" s="89"/>
      <c r="P197" s="84"/>
    </row>
    <row r="198" spans="1:16" s="121" customFormat="1" ht="12.75">
      <c r="A198" s="101" t="s">
        <v>558</v>
      </c>
      <c r="B198" s="62" t="s">
        <v>570</v>
      </c>
      <c r="C198" s="118" t="s">
        <v>20</v>
      </c>
      <c r="D198" s="123">
        <f aca="true" t="shared" si="41" ref="D198:N198">D203</f>
        <v>6813.93</v>
      </c>
      <c r="E198" s="123">
        <f t="shared" si="41"/>
        <v>413.24</v>
      </c>
      <c r="F198" s="123">
        <f t="shared" si="41"/>
        <v>0</v>
      </c>
      <c r="G198" s="123">
        <f t="shared" si="41"/>
        <v>0</v>
      </c>
      <c r="H198" s="123">
        <f t="shared" si="41"/>
        <v>0</v>
      </c>
      <c r="I198" s="123">
        <f t="shared" si="41"/>
        <v>0</v>
      </c>
      <c r="J198" s="123">
        <f t="shared" si="41"/>
        <v>0</v>
      </c>
      <c r="K198" s="123">
        <f t="shared" si="41"/>
        <v>0</v>
      </c>
      <c r="L198" s="123">
        <f t="shared" si="41"/>
        <v>0</v>
      </c>
      <c r="M198" s="123">
        <f t="shared" si="41"/>
        <v>0</v>
      </c>
      <c r="N198" s="123">
        <f t="shared" si="41"/>
        <v>0</v>
      </c>
      <c r="O198" s="123"/>
      <c r="P198" s="132"/>
    </row>
    <row r="199" spans="1:16" ht="12.75">
      <c r="A199" s="102"/>
      <c r="B199" s="62"/>
      <c r="C199" s="99" t="s">
        <v>21</v>
      </c>
      <c r="D199" s="82"/>
      <c r="E199" s="82"/>
      <c r="F199" s="82"/>
      <c r="G199" s="82"/>
      <c r="H199" s="82"/>
      <c r="I199" s="82"/>
      <c r="J199" s="82"/>
      <c r="K199" s="82"/>
      <c r="L199" s="89"/>
      <c r="M199" s="89"/>
      <c r="N199" s="89"/>
      <c r="O199" s="89"/>
      <c r="P199" s="84"/>
    </row>
    <row r="200" spans="1:16" ht="12.75">
      <c r="A200" s="102"/>
      <c r="B200" s="62"/>
      <c r="C200" s="99" t="s">
        <v>412</v>
      </c>
      <c r="D200" s="82">
        <v>0</v>
      </c>
      <c r="E200" s="82">
        <v>0</v>
      </c>
      <c r="F200" s="82">
        <v>0</v>
      </c>
      <c r="G200" s="82">
        <v>0</v>
      </c>
      <c r="H200" s="82">
        <v>0</v>
      </c>
      <c r="I200" s="82">
        <v>0</v>
      </c>
      <c r="J200" s="82">
        <v>0</v>
      </c>
      <c r="K200" s="82">
        <v>0</v>
      </c>
      <c r="L200" s="82">
        <v>0</v>
      </c>
      <c r="M200" s="82">
        <v>0</v>
      </c>
      <c r="N200" s="82">
        <v>0</v>
      </c>
      <c r="O200" s="89"/>
      <c r="P200" s="84"/>
    </row>
    <row r="201" spans="1:16" ht="12.75">
      <c r="A201" s="102"/>
      <c r="B201" s="62"/>
      <c r="C201" s="99" t="s">
        <v>22</v>
      </c>
      <c r="D201" s="82">
        <v>0</v>
      </c>
      <c r="E201" s="82">
        <v>0</v>
      </c>
      <c r="F201" s="82">
        <v>0</v>
      </c>
      <c r="G201" s="82">
        <v>0</v>
      </c>
      <c r="H201" s="82">
        <v>0</v>
      </c>
      <c r="I201" s="82">
        <v>0</v>
      </c>
      <c r="J201" s="82">
        <v>0</v>
      </c>
      <c r="K201" s="82">
        <v>0</v>
      </c>
      <c r="L201" s="82">
        <v>0</v>
      </c>
      <c r="M201" s="82">
        <v>0</v>
      </c>
      <c r="N201" s="82">
        <v>0</v>
      </c>
      <c r="O201" s="84"/>
      <c r="P201" s="84"/>
    </row>
    <row r="202" spans="1:16" ht="18.75" customHeight="1">
      <c r="A202" s="102"/>
      <c r="B202" s="62"/>
      <c r="C202" s="99" t="s">
        <v>37</v>
      </c>
      <c r="D202" s="82">
        <v>0</v>
      </c>
      <c r="E202" s="82">
        <v>0</v>
      </c>
      <c r="F202" s="82">
        <v>0</v>
      </c>
      <c r="G202" s="82">
        <v>0</v>
      </c>
      <c r="H202" s="82">
        <v>0</v>
      </c>
      <c r="I202" s="82">
        <v>0</v>
      </c>
      <c r="J202" s="82">
        <v>0</v>
      </c>
      <c r="K202" s="82">
        <v>0</v>
      </c>
      <c r="L202" s="82">
        <v>0</v>
      </c>
      <c r="M202" s="82">
        <v>0</v>
      </c>
      <c r="N202" s="82">
        <v>0</v>
      </c>
      <c r="O202" s="84"/>
      <c r="P202" s="84"/>
    </row>
    <row r="203" spans="1:16" ht="24">
      <c r="A203" s="102"/>
      <c r="B203" s="62"/>
      <c r="C203" s="99" t="s">
        <v>413</v>
      </c>
      <c r="D203" s="82">
        <v>6813.93</v>
      </c>
      <c r="E203" s="82">
        <v>413.24</v>
      </c>
      <c r="F203" s="82">
        <f>'[3]7 средства по кодам'!J173/1000</f>
        <v>0</v>
      </c>
      <c r="G203" s="82">
        <f>'[3]7 средства по кодам'!K173/1000</f>
        <v>0</v>
      </c>
      <c r="H203" s="82">
        <f>'[3]7 средства по кодам'!L173/1000</f>
        <v>0</v>
      </c>
      <c r="I203" s="82">
        <f>'[3]7 средства по кодам'!M173/1000</f>
        <v>0</v>
      </c>
      <c r="J203" s="82">
        <f>'[3]7 средства по кодам'!N173/1000</f>
        <v>0</v>
      </c>
      <c r="K203" s="82">
        <f>'[3]7 средства по кодам'!O173/1000</f>
        <v>0</v>
      </c>
      <c r="L203" s="82">
        <f>'[3]7 средства по кодам'!P173/1000</f>
        <v>0</v>
      </c>
      <c r="M203" s="82">
        <f>'[3]7 средства по кодам'!Q173/1000</f>
        <v>0</v>
      </c>
      <c r="N203" s="82">
        <f>'[3]7 средства по кодам'!R173/1000</f>
        <v>0</v>
      </c>
      <c r="O203" s="82"/>
      <c r="P203" s="84"/>
    </row>
    <row r="204" spans="1:16" ht="12.75">
      <c r="A204" s="103"/>
      <c r="B204" s="62"/>
      <c r="C204" s="99" t="s">
        <v>23</v>
      </c>
      <c r="D204" s="82">
        <f>D232</f>
        <v>0</v>
      </c>
      <c r="E204" s="82">
        <f aca="true" t="shared" si="42" ref="E204:N204">E232</f>
        <v>0</v>
      </c>
      <c r="F204" s="82">
        <f t="shared" si="42"/>
        <v>0</v>
      </c>
      <c r="G204" s="82">
        <f t="shared" si="42"/>
        <v>0</v>
      </c>
      <c r="H204" s="82">
        <f t="shared" si="42"/>
        <v>0</v>
      </c>
      <c r="I204" s="82">
        <f t="shared" si="42"/>
        <v>0</v>
      </c>
      <c r="J204" s="82">
        <f t="shared" si="42"/>
        <v>0</v>
      </c>
      <c r="K204" s="82">
        <f t="shared" si="42"/>
        <v>0</v>
      </c>
      <c r="L204" s="82">
        <f t="shared" si="42"/>
        <v>0</v>
      </c>
      <c r="M204" s="82">
        <f t="shared" si="42"/>
        <v>0</v>
      </c>
      <c r="N204" s="82">
        <f t="shared" si="42"/>
        <v>0</v>
      </c>
      <c r="O204" s="84"/>
      <c r="P204" s="84"/>
    </row>
    <row r="205" spans="1:16" s="117" customFormat="1" ht="12.75">
      <c r="A205" s="106" t="s">
        <v>59</v>
      </c>
      <c r="B205" s="90" t="s">
        <v>581</v>
      </c>
      <c r="C205" s="115" t="s">
        <v>20</v>
      </c>
      <c r="D205" s="110">
        <f aca="true" t="shared" si="43" ref="D205:N205">D210</f>
        <v>0</v>
      </c>
      <c r="E205" s="110">
        <f t="shared" si="43"/>
        <v>0</v>
      </c>
      <c r="F205" s="110">
        <f t="shared" si="43"/>
        <v>0</v>
      </c>
      <c r="G205" s="110">
        <f t="shared" si="43"/>
        <v>0</v>
      </c>
      <c r="H205" s="110">
        <f t="shared" si="43"/>
        <v>0</v>
      </c>
      <c r="I205" s="110">
        <f t="shared" si="43"/>
        <v>0</v>
      </c>
      <c r="J205" s="110">
        <f t="shared" si="43"/>
        <v>20</v>
      </c>
      <c r="K205" s="110">
        <f t="shared" si="43"/>
        <v>20</v>
      </c>
      <c r="L205" s="110">
        <f t="shared" si="43"/>
        <v>20</v>
      </c>
      <c r="M205" s="110">
        <f t="shared" si="43"/>
        <v>20</v>
      </c>
      <c r="N205" s="110">
        <f t="shared" si="43"/>
        <v>20</v>
      </c>
      <c r="O205" s="110"/>
      <c r="P205" s="131"/>
    </row>
    <row r="206" spans="1:16" ht="12.75">
      <c r="A206" s="107"/>
      <c r="B206" s="90"/>
      <c r="C206" s="99" t="s">
        <v>21</v>
      </c>
      <c r="D206" s="82"/>
      <c r="E206" s="82"/>
      <c r="F206" s="82"/>
      <c r="G206" s="82"/>
      <c r="H206" s="82"/>
      <c r="I206" s="82"/>
      <c r="J206" s="82"/>
      <c r="K206" s="82"/>
      <c r="L206" s="89"/>
      <c r="M206" s="89"/>
      <c r="N206" s="89"/>
      <c r="O206" s="89"/>
      <c r="P206" s="84"/>
    </row>
    <row r="207" spans="1:16" ht="12.75">
      <c r="A207" s="107"/>
      <c r="B207" s="90"/>
      <c r="C207" s="99" t="s">
        <v>412</v>
      </c>
      <c r="D207" s="82">
        <v>0</v>
      </c>
      <c r="E207" s="82">
        <v>0</v>
      </c>
      <c r="F207" s="82">
        <v>0</v>
      </c>
      <c r="G207" s="82">
        <v>0</v>
      </c>
      <c r="H207" s="82">
        <v>0</v>
      </c>
      <c r="I207" s="82">
        <v>0</v>
      </c>
      <c r="J207" s="82">
        <v>0</v>
      </c>
      <c r="K207" s="82">
        <v>0</v>
      </c>
      <c r="L207" s="82">
        <v>0</v>
      </c>
      <c r="M207" s="82">
        <v>0</v>
      </c>
      <c r="N207" s="82">
        <v>0</v>
      </c>
      <c r="O207" s="89"/>
      <c r="P207" s="84"/>
    </row>
    <row r="208" spans="1:16" ht="12.75">
      <c r="A208" s="107"/>
      <c r="B208" s="90"/>
      <c r="C208" s="99" t="s">
        <v>22</v>
      </c>
      <c r="D208" s="82">
        <v>0</v>
      </c>
      <c r="E208" s="82">
        <v>0</v>
      </c>
      <c r="F208" s="82">
        <v>0</v>
      </c>
      <c r="G208" s="82">
        <v>0</v>
      </c>
      <c r="H208" s="82">
        <v>0</v>
      </c>
      <c r="I208" s="82">
        <v>0</v>
      </c>
      <c r="J208" s="82">
        <v>0</v>
      </c>
      <c r="K208" s="82">
        <v>0</v>
      </c>
      <c r="L208" s="82">
        <v>0</v>
      </c>
      <c r="M208" s="82">
        <v>0</v>
      </c>
      <c r="N208" s="82">
        <v>0</v>
      </c>
      <c r="O208" s="84"/>
      <c r="P208" s="84"/>
    </row>
    <row r="209" spans="1:16" ht="12.75">
      <c r="A209" s="107"/>
      <c r="B209" s="90"/>
      <c r="C209" s="99" t="s">
        <v>37</v>
      </c>
      <c r="D209" s="82">
        <v>0</v>
      </c>
      <c r="E209" s="82">
        <v>0</v>
      </c>
      <c r="F209" s="82">
        <v>0</v>
      </c>
      <c r="G209" s="82">
        <v>0</v>
      </c>
      <c r="H209" s="82">
        <v>0</v>
      </c>
      <c r="I209" s="82">
        <v>0</v>
      </c>
      <c r="J209" s="82">
        <v>0</v>
      </c>
      <c r="K209" s="82">
        <v>0</v>
      </c>
      <c r="L209" s="82">
        <v>0</v>
      </c>
      <c r="M209" s="82">
        <v>0</v>
      </c>
      <c r="N209" s="82">
        <v>0</v>
      </c>
      <c r="O209" s="84"/>
      <c r="P209" s="84"/>
    </row>
    <row r="210" spans="1:16" ht="24">
      <c r="A210" s="107"/>
      <c r="B210" s="90"/>
      <c r="C210" s="99" t="s">
        <v>413</v>
      </c>
      <c r="D210" s="82">
        <f>'[3]7 средства по кодам'!H180/1000</f>
        <v>0</v>
      </c>
      <c r="E210" s="82">
        <f>'[3]7 средства по кодам'!I180/1000</f>
        <v>0</v>
      </c>
      <c r="F210" s="82">
        <f>'[3]7 средства по кодам'!J180/1000</f>
        <v>0</v>
      </c>
      <c r="G210" s="82">
        <f>'[3]7 средства по кодам'!K180/1000</f>
        <v>0</v>
      </c>
      <c r="H210" s="82">
        <f>'[3]7 средства по кодам'!L180/1000</f>
        <v>0</v>
      </c>
      <c r="I210" s="82">
        <f>'[3]7 средства по кодам'!M180/1000</f>
        <v>0</v>
      </c>
      <c r="J210" s="82">
        <v>20</v>
      </c>
      <c r="K210" s="82">
        <v>20</v>
      </c>
      <c r="L210" s="82">
        <v>20</v>
      </c>
      <c r="M210" s="82">
        <v>20</v>
      </c>
      <c r="N210" s="82">
        <v>20</v>
      </c>
      <c r="O210" s="82"/>
      <c r="P210" s="84"/>
    </row>
    <row r="211" spans="1:16" ht="12.75">
      <c r="A211" s="108"/>
      <c r="B211" s="90"/>
      <c r="C211" s="99" t="s">
        <v>23</v>
      </c>
      <c r="D211" s="82">
        <f>D239</f>
        <v>0</v>
      </c>
      <c r="E211" s="82">
        <f aca="true" t="shared" si="44" ref="E211:N211">E239</f>
        <v>0</v>
      </c>
      <c r="F211" s="82">
        <f t="shared" si="44"/>
        <v>0</v>
      </c>
      <c r="G211" s="82">
        <f t="shared" si="44"/>
        <v>0</v>
      </c>
      <c r="H211" s="82">
        <f t="shared" si="44"/>
        <v>0</v>
      </c>
      <c r="I211" s="82">
        <f t="shared" si="44"/>
        <v>0</v>
      </c>
      <c r="J211" s="82">
        <f t="shared" si="44"/>
        <v>0</v>
      </c>
      <c r="K211" s="82">
        <f t="shared" si="44"/>
        <v>0</v>
      </c>
      <c r="L211" s="82">
        <f t="shared" si="44"/>
        <v>0</v>
      </c>
      <c r="M211" s="82">
        <f t="shared" si="44"/>
        <v>0</v>
      </c>
      <c r="N211" s="82">
        <f t="shared" si="44"/>
        <v>0</v>
      </c>
      <c r="O211" s="84"/>
      <c r="P211" s="84"/>
    </row>
    <row r="212" spans="1:16" s="117" customFormat="1" ht="12.75">
      <c r="A212" s="106" t="s">
        <v>59</v>
      </c>
      <c r="B212" s="90" t="s">
        <v>608</v>
      </c>
      <c r="C212" s="115" t="s">
        <v>20</v>
      </c>
      <c r="D212" s="125">
        <f>D217</f>
        <v>0</v>
      </c>
      <c r="E212" s="125">
        <f aca="true" t="shared" si="45" ref="E212:O212">E217</f>
        <v>0</v>
      </c>
      <c r="F212" s="125">
        <f t="shared" si="45"/>
        <v>0</v>
      </c>
      <c r="G212" s="125">
        <f t="shared" si="45"/>
        <v>0</v>
      </c>
      <c r="H212" s="125">
        <f t="shared" si="45"/>
        <v>0</v>
      </c>
      <c r="I212" s="125">
        <f t="shared" si="45"/>
        <v>0</v>
      </c>
      <c r="J212" s="125">
        <f t="shared" si="45"/>
        <v>0</v>
      </c>
      <c r="K212" s="125">
        <f t="shared" si="45"/>
        <v>0</v>
      </c>
      <c r="L212" s="125">
        <f t="shared" si="45"/>
        <v>0</v>
      </c>
      <c r="M212" s="125">
        <f t="shared" si="45"/>
        <v>0</v>
      </c>
      <c r="N212" s="125">
        <f t="shared" si="45"/>
        <v>0</v>
      </c>
      <c r="O212" s="125">
        <f t="shared" si="45"/>
        <v>0</v>
      </c>
      <c r="P212" s="131"/>
    </row>
    <row r="213" spans="1:16" ht="12.75">
      <c r="A213" s="107"/>
      <c r="B213" s="90"/>
      <c r="C213" s="99" t="s">
        <v>21</v>
      </c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</row>
    <row r="214" spans="1:16" ht="12.75">
      <c r="A214" s="107"/>
      <c r="B214" s="90"/>
      <c r="C214" s="99" t="s">
        <v>412</v>
      </c>
      <c r="D214" s="82">
        <v>0</v>
      </c>
      <c r="E214" s="82">
        <v>0</v>
      </c>
      <c r="F214" s="82">
        <v>0</v>
      </c>
      <c r="G214" s="82">
        <v>0</v>
      </c>
      <c r="H214" s="82">
        <v>0</v>
      </c>
      <c r="I214" s="82">
        <v>0</v>
      </c>
      <c r="J214" s="82">
        <v>0</v>
      </c>
      <c r="K214" s="82">
        <v>0</v>
      </c>
      <c r="L214" s="82">
        <v>0</v>
      </c>
      <c r="M214" s="82">
        <v>0</v>
      </c>
      <c r="N214" s="82">
        <v>0</v>
      </c>
      <c r="O214" s="82">
        <v>0</v>
      </c>
      <c r="P214" s="84"/>
    </row>
    <row r="215" spans="1:16" ht="12.75">
      <c r="A215" s="107"/>
      <c r="B215" s="90"/>
      <c r="C215" s="99" t="s">
        <v>22</v>
      </c>
      <c r="D215" s="82">
        <v>0</v>
      </c>
      <c r="E215" s="82">
        <v>0</v>
      </c>
      <c r="F215" s="82">
        <v>0</v>
      </c>
      <c r="G215" s="82">
        <v>0</v>
      </c>
      <c r="H215" s="82">
        <v>0</v>
      </c>
      <c r="I215" s="82">
        <v>0</v>
      </c>
      <c r="J215" s="82">
        <v>0</v>
      </c>
      <c r="K215" s="82">
        <v>0</v>
      </c>
      <c r="L215" s="82">
        <v>0</v>
      </c>
      <c r="M215" s="82">
        <v>0</v>
      </c>
      <c r="N215" s="82">
        <v>0</v>
      </c>
      <c r="O215" s="82">
        <v>0</v>
      </c>
      <c r="P215" s="84"/>
    </row>
    <row r="216" spans="1:16" ht="12.75">
      <c r="A216" s="107"/>
      <c r="B216" s="90"/>
      <c r="C216" s="99" t="s">
        <v>37</v>
      </c>
      <c r="D216" s="82">
        <v>0</v>
      </c>
      <c r="E216" s="82">
        <v>0</v>
      </c>
      <c r="F216" s="82">
        <v>0</v>
      </c>
      <c r="G216" s="82">
        <v>0</v>
      </c>
      <c r="H216" s="82">
        <v>0</v>
      </c>
      <c r="I216" s="82">
        <v>0</v>
      </c>
      <c r="J216" s="82">
        <v>0</v>
      </c>
      <c r="K216" s="82">
        <v>0</v>
      </c>
      <c r="L216" s="82">
        <v>0</v>
      </c>
      <c r="M216" s="82">
        <v>0</v>
      </c>
      <c r="N216" s="82">
        <v>0</v>
      </c>
      <c r="O216" s="82">
        <v>0</v>
      </c>
      <c r="P216" s="84"/>
    </row>
    <row r="217" spans="1:16" ht="24">
      <c r="A217" s="107"/>
      <c r="B217" s="90"/>
      <c r="C217" s="99" t="s">
        <v>413</v>
      </c>
      <c r="D217" s="82">
        <f>'[3]7 средства по кодам'!H187/1000</f>
        <v>0</v>
      </c>
      <c r="E217" s="82">
        <f>'[3]7 средства по кодам'!I187/1000</f>
        <v>0</v>
      </c>
      <c r="F217" s="82">
        <f>'[3]7 средства по кодам'!J187/1000</f>
        <v>0</v>
      </c>
      <c r="G217" s="82">
        <f>'[3]7 средства по кодам'!K187/1000</f>
        <v>0</v>
      </c>
      <c r="H217" s="82">
        <f>'[3]7 средства по кодам'!L187/1000</f>
        <v>0</v>
      </c>
      <c r="I217" s="82">
        <f>'[3]7 средства по кодам'!M187/1000</f>
        <v>0</v>
      </c>
      <c r="J217" s="82">
        <f>'[3]7 средства по кодам'!N187/1000</f>
        <v>0</v>
      </c>
      <c r="K217" s="82">
        <f>'[3]7 средства по кодам'!O187/1000</f>
        <v>0</v>
      </c>
      <c r="L217" s="82">
        <f>'[3]7 средства по кодам'!P187/1000</f>
        <v>0</v>
      </c>
      <c r="M217" s="82">
        <f>'[3]7 средства по кодам'!Q187/1000</f>
        <v>0</v>
      </c>
      <c r="N217" s="82">
        <f>'[3]7 средства по кодам'!R187/1000</f>
        <v>0</v>
      </c>
      <c r="O217" s="82">
        <f>'[3]7 средства по кодам'!S187/1000</f>
        <v>0</v>
      </c>
      <c r="P217" s="84"/>
    </row>
    <row r="218" spans="1:16" ht="12.75">
      <c r="A218" s="108"/>
      <c r="B218" s="90"/>
      <c r="C218" s="99" t="s">
        <v>23</v>
      </c>
      <c r="D218" s="82">
        <f>'[3]7 средства по кодам'!H188/1000</f>
        <v>0</v>
      </c>
      <c r="E218" s="82">
        <f>'[3]7 средства по кодам'!I188/1000</f>
        <v>0</v>
      </c>
      <c r="F218" s="82">
        <f>'[3]7 средства по кодам'!J188/1000</f>
        <v>0</v>
      </c>
      <c r="G218" s="82">
        <f>'[3]7 средства по кодам'!K188/1000</f>
        <v>0</v>
      </c>
      <c r="H218" s="82">
        <f>'[3]7 средства по кодам'!L188/1000</f>
        <v>0</v>
      </c>
      <c r="I218" s="82">
        <f>'[3]7 средства по кодам'!M188/1000</f>
        <v>0</v>
      </c>
      <c r="J218" s="82">
        <f>'[3]7 средства по кодам'!N188/1000</f>
        <v>0</v>
      </c>
      <c r="K218" s="82">
        <f>'[3]7 средства по кодам'!O188/1000</f>
        <v>0</v>
      </c>
      <c r="L218" s="82">
        <f>'[3]7 средства по кодам'!P188/1000</f>
        <v>0</v>
      </c>
      <c r="M218" s="82">
        <f>'[3]7 средства по кодам'!Q188/1000</f>
        <v>0</v>
      </c>
      <c r="N218" s="82">
        <f>'[3]7 средства по кодам'!R188/1000</f>
        <v>0</v>
      </c>
      <c r="O218" s="82">
        <f>'[3]7 средства по кодам'!S188/1000</f>
        <v>0</v>
      </c>
      <c r="P218" s="84"/>
    </row>
    <row r="221" spans="1:14" s="2" customFormat="1" ht="13.5">
      <c r="A221" s="218" t="s">
        <v>624</v>
      </c>
      <c r="B221" s="219"/>
      <c r="C221" s="220"/>
      <c r="D221" s="221"/>
      <c r="E221" s="221"/>
      <c r="F221" s="221"/>
      <c r="G221" s="222"/>
      <c r="H221" s="222"/>
      <c r="I221" s="223"/>
      <c r="J221" s="223"/>
      <c r="K221" s="224" t="s">
        <v>625</v>
      </c>
      <c r="L221" s="225"/>
      <c r="M221" s="225"/>
      <c r="N221" s="225"/>
    </row>
    <row r="222" spans="1:17" s="2" customFormat="1" ht="12">
      <c r="A222" s="205"/>
      <c r="B222" s="202"/>
      <c r="H222" s="28"/>
      <c r="I222" s="28"/>
      <c r="J222" s="28"/>
      <c r="K222" s="28"/>
      <c r="L222" s="28"/>
      <c r="M222" s="28"/>
      <c r="N222" s="28"/>
      <c r="O222" s="28"/>
      <c r="P222" s="28"/>
      <c r="Q222" s="28"/>
    </row>
    <row r="223" spans="1:17" s="2" customFormat="1" ht="12">
      <c r="A223" s="205"/>
      <c r="B223" s="202"/>
      <c r="H223" s="28"/>
      <c r="I223" s="28"/>
      <c r="J223" s="28"/>
      <c r="K223" s="28"/>
      <c r="L223" s="28"/>
      <c r="M223" s="28"/>
      <c r="N223" s="28"/>
      <c r="O223" s="28"/>
      <c r="P223" s="28"/>
      <c r="Q223" s="28"/>
    </row>
    <row r="224" spans="1:17" s="2" customFormat="1" ht="12">
      <c r="A224" s="205"/>
      <c r="B224" s="202" t="s">
        <v>623</v>
      </c>
      <c r="H224" s="28"/>
      <c r="I224" s="28"/>
      <c r="J224" s="28"/>
      <c r="K224" s="28"/>
      <c r="L224" s="28"/>
      <c r="M224" s="28"/>
      <c r="N224" s="28"/>
      <c r="O224" s="28"/>
      <c r="P224" s="28"/>
      <c r="Q224" s="28"/>
    </row>
  </sheetData>
  <sheetProtection/>
  <mergeCells count="73">
    <mergeCell ref="A79:A85"/>
    <mergeCell ref="B79:B85"/>
    <mergeCell ref="A86:A92"/>
    <mergeCell ref="B86:B92"/>
    <mergeCell ref="K221:N221"/>
    <mergeCell ref="N3:O4"/>
    <mergeCell ref="F3:M3"/>
    <mergeCell ref="C3:C5"/>
    <mergeCell ref="B6:B13"/>
    <mergeCell ref="A51:A57"/>
    <mergeCell ref="B51:B57"/>
    <mergeCell ref="A58:A64"/>
    <mergeCell ref="B58:B64"/>
    <mergeCell ref="A3:A5"/>
    <mergeCell ref="B3:B5"/>
    <mergeCell ref="A1:P1"/>
    <mergeCell ref="A6:A13"/>
    <mergeCell ref="P3:P5"/>
    <mergeCell ref="A14:A21"/>
    <mergeCell ref="B14:B21"/>
    <mergeCell ref="H4:I4"/>
    <mergeCell ref="J4:K4"/>
    <mergeCell ref="A22:A29"/>
    <mergeCell ref="F4:G4"/>
    <mergeCell ref="L4:M4"/>
    <mergeCell ref="B22:B29"/>
    <mergeCell ref="D3:E4"/>
    <mergeCell ref="A30:A36"/>
    <mergeCell ref="B30:B36"/>
    <mergeCell ref="A37:A43"/>
    <mergeCell ref="B37:B43"/>
    <mergeCell ref="A44:A50"/>
    <mergeCell ref="B44:B50"/>
    <mergeCell ref="A65:A71"/>
    <mergeCell ref="B65:B71"/>
    <mergeCell ref="A93:A99"/>
    <mergeCell ref="B93:B99"/>
    <mergeCell ref="A100:A106"/>
    <mergeCell ref="B100:B106"/>
    <mergeCell ref="A72:A78"/>
    <mergeCell ref="B72:B78"/>
    <mergeCell ref="A107:A113"/>
    <mergeCell ref="B107:B113"/>
    <mergeCell ref="A114:A120"/>
    <mergeCell ref="B114:B120"/>
    <mergeCell ref="A121:A127"/>
    <mergeCell ref="B121:B127"/>
    <mergeCell ref="A128:A134"/>
    <mergeCell ref="B128:B134"/>
    <mergeCell ref="A135:A141"/>
    <mergeCell ref="B135:B141"/>
    <mergeCell ref="A142:A148"/>
    <mergeCell ref="B142:B148"/>
    <mergeCell ref="A149:A155"/>
    <mergeCell ref="B149:B155"/>
    <mergeCell ref="A156:A162"/>
    <mergeCell ref="B156:B162"/>
    <mergeCell ref="A163:A169"/>
    <mergeCell ref="B163:B169"/>
    <mergeCell ref="A170:A176"/>
    <mergeCell ref="B170:B176"/>
    <mergeCell ref="A177:A183"/>
    <mergeCell ref="B177:B183"/>
    <mergeCell ref="A184:A190"/>
    <mergeCell ref="B184:B190"/>
    <mergeCell ref="A212:A218"/>
    <mergeCell ref="B212:B218"/>
    <mergeCell ref="A191:A197"/>
    <mergeCell ref="B191:B197"/>
    <mergeCell ref="A198:A204"/>
    <mergeCell ref="B198:B204"/>
    <mergeCell ref="A205:A211"/>
    <mergeCell ref="B205:B211"/>
  </mergeCells>
  <printOptions/>
  <pageMargins left="0.15748031496062992" right="0.1968503937007874" top="0.3937007874015748" bottom="0.35433070866141736" header="0.31496062992125984" footer="0.31496062992125984"/>
  <pageSetup fitToHeight="0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SheetLayoutView="100" zoomScalePageLayoutView="0" workbookViewId="0" topLeftCell="A1">
      <selection activeCell="W10" sqref="W10"/>
    </sheetView>
  </sheetViews>
  <sheetFormatPr defaultColWidth="9.125" defaultRowHeight="12.75"/>
  <cols>
    <col min="1" max="1" width="5.875" style="4" customWidth="1"/>
    <col min="2" max="2" width="18.875" style="4" customWidth="1"/>
    <col min="3" max="3" width="10.625" style="4" customWidth="1"/>
    <col min="4" max="4" width="11.50390625" style="4" customWidth="1"/>
    <col min="5" max="5" width="12.50390625" style="4" customWidth="1"/>
    <col min="6" max="6" width="8.625" style="4" customWidth="1"/>
    <col min="7" max="7" width="9.125" style="4" customWidth="1"/>
    <col min="8" max="8" width="9.50390625" style="4" customWidth="1"/>
    <col min="9" max="16384" width="9.125" style="4" customWidth="1"/>
  </cols>
  <sheetData>
    <row r="1" spans="13:16" ht="18" customHeight="1">
      <c r="M1" s="76"/>
      <c r="N1" s="76"/>
      <c r="O1" s="67"/>
      <c r="P1" s="67"/>
    </row>
    <row r="2" spans="13:16" ht="50.25" customHeight="1">
      <c r="M2" s="77"/>
      <c r="N2" s="77"/>
      <c r="O2" s="77"/>
      <c r="P2" s="77"/>
    </row>
    <row r="3" spans="15:16" ht="18.75" customHeight="1">
      <c r="O3" s="11"/>
      <c r="P3" s="11"/>
    </row>
    <row r="4" spans="1:16" ht="39.75" customHeight="1">
      <c r="A4" s="69" t="s">
        <v>58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ht="27" customHeight="1">
      <c r="A5" s="5"/>
      <c r="B5" s="5"/>
      <c r="C5" s="5"/>
      <c r="D5" s="5"/>
      <c r="E5" s="5"/>
      <c r="F5" s="5"/>
      <c r="G5" s="5"/>
      <c r="H5" s="70" t="s">
        <v>11</v>
      </c>
      <c r="I5" s="71"/>
      <c r="J5" s="71"/>
      <c r="K5" s="71"/>
      <c r="L5" s="71"/>
      <c r="M5" s="71"/>
      <c r="N5" s="71"/>
      <c r="O5" s="71"/>
      <c r="P5" s="71"/>
    </row>
    <row r="6" spans="1:16" ht="32.25" customHeight="1">
      <c r="A6" s="5"/>
      <c r="B6" s="5"/>
      <c r="C6" s="5"/>
      <c r="D6" s="5"/>
      <c r="E6" s="5"/>
      <c r="F6" s="5"/>
      <c r="G6" s="5"/>
      <c r="H6" s="72" t="s">
        <v>55</v>
      </c>
      <c r="I6" s="73"/>
      <c r="J6" s="73"/>
      <c r="K6" s="73"/>
      <c r="L6" s="73"/>
      <c r="M6" s="73"/>
      <c r="N6" s="73"/>
      <c r="O6" s="73"/>
      <c r="P6" s="73"/>
    </row>
    <row r="7" ht="28.5" customHeight="1">
      <c r="O7" s="4" t="s">
        <v>7</v>
      </c>
    </row>
    <row r="8" spans="1:16" ht="12.75" customHeight="1">
      <c r="A8" s="74" t="s">
        <v>39</v>
      </c>
      <c r="B8" s="74" t="s">
        <v>40</v>
      </c>
      <c r="C8" s="74" t="s">
        <v>41</v>
      </c>
      <c r="D8" s="74" t="s">
        <v>42</v>
      </c>
      <c r="E8" s="74" t="s">
        <v>54</v>
      </c>
      <c r="F8" s="74" t="s">
        <v>43</v>
      </c>
      <c r="G8" s="79"/>
      <c r="H8" s="74" t="s">
        <v>44</v>
      </c>
      <c r="I8" s="74"/>
      <c r="J8" s="74"/>
      <c r="K8" s="74"/>
      <c r="L8" s="74"/>
      <c r="M8" s="74"/>
      <c r="N8" s="75" t="s">
        <v>45</v>
      </c>
      <c r="O8" s="75"/>
      <c r="P8" s="75"/>
    </row>
    <row r="9" spans="1:16" ht="26.25" customHeight="1">
      <c r="A9" s="74"/>
      <c r="B9" s="74"/>
      <c r="C9" s="74"/>
      <c r="D9" s="74"/>
      <c r="E9" s="74"/>
      <c r="F9" s="79"/>
      <c r="G9" s="79"/>
      <c r="H9" s="74"/>
      <c r="I9" s="74"/>
      <c r="J9" s="74"/>
      <c r="K9" s="74"/>
      <c r="L9" s="74"/>
      <c r="M9" s="74"/>
      <c r="N9" s="75"/>
      <c r="O9" s="75"/>
      <c r="P9" s="75"/>
    </row>
    <row r="10" spans="1:16" ht="47.25" customHeight="1">
      <c r="A10" s="78"/>
      <c r="B10" s="78"/>
      <c r="C10" s="78"/>
      <c r="D10" s="78"/>
      <c r="E10" s="78"/>
      <c r="F10" s="16" t="s">
        <v>46</v>
      </c>
      <c r="G10" s="17" t="s">
        <v>47</v>
      </c>
      <c r="H10" s="16" t="s">
        <v>48</v>
      </c>
      <c r="I10" s="16" t="s">
        <v>49</v>
      </c>
      <c r="J10" s="16" t="s">
        <v>50</v>
      </c>
      <c r="K10" s="16" t="s">
        <v>51</v>
      </c>
      <c r="L10" s="16" t="s">
        <v>8</v>
      </c>
      <c r="M10" s="16" t="s">
        <v>52</v>
      </c>
      <c r="N10" s="16" t="s">
        <v>53</v>
      </c>
      <c r="O10" s="16" t="s">
        <v>50</v>
      </c>
      <c r="P10" s="16" t="s">
        <v>8</v>
      </c>
    </row>
    <row r="11" spans="1:16" ht="15" customHeight="1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7</v>
      </c>
      <c r="G11" s="18">
        <v>8</v>
      </c>
      <c r="H11" s="18">
        <v>9</v>
      </c>
      <c r="I11" s="18">
        <v>10</v>
      </c>
      <c r="J11" s="18">
        <v>11</v>
      </c>
      <c r="K11" s="18">
        <v>12</v>
      </c>
      <c r="L11" s="18">
        <v>13</v>
      </c>
      <c r="M11" s="18">
        <v>14</v>
      </c>
      <c r="N11" s="18">
        <v>15</v>
      </c>
      <c r="O11" s="18">
        <v>16</v>
      </c>
      <c r="P11" s="18">
        <v>17</v>
      </c>
    </row>
    <row r="12" spans="1:16" ht="19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18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18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19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8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19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20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19.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39.75" customHeight="1">
      <c r="A20" s="6"/>
      <c r="B20" s="15" t="s">
        <v>18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24.75" customHeight="1">
      <c r="A21" s="7"/>
      <c r="B21" s="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3" spans="2:16" s="9" customFormat="1" ht="15">
      <c r="B23" s="68" t="s">
        <v>9</v>
      </c>
      <c r="C23" s="68"/>
      <c r="D23" s="68"/>
      <c r="E23" s="68"/>
      <c r="G23" s="68"/>
      <c r="H23" s="68"/>
      <c r="I23" s="68"/>
      <c r="J23" s="68"/>
      <c r="K23" s="68"/>
      <c r="L23" s="68"/>
      <c r="M23" s="68"/>
      <c r="O23" s="68" t="s">
        <v>10</v>
      </c>
      <c r="P23" s="68"/>
    </row>
    <row r="24" spans="2:16" s="9" customFormat="1" ht="15">
      <c r="B24" s="12"/>
      <c r="C24" s="12"/>
      <c r="D24" s="12"/>
      <c r="E24" s="12"/>
      <c r="G24" s="12"/>
      <c r="H24" s="12"/>
      <c r="I24" s="12"/>
      <c r="J24" s="12"/>
      <c r="K24" s="12"/>
      <c r="L24" s="12"/>
      <c r="M24" s="12"/>
      <c r="O24" s="12"/>
      <c r="P24" s="12"/>
    </row>
    <row r="25" spans="2:16" s="9" customFormat="1" ht="15">
      <c r="B25" s="12"/>
      <c r="C25" s="12"/>
      <c r="D25" s="12"/>
      <c r="E25" s="12"/>
      <c r="G25" s="12"/>
      <c r="H25" s="12"/>
      <c r="I25" s="12"/>
      <c r="J25" s="12"/>
      <c r="K25" s="12"/>
      <c r="L25" s="12"/>
      <c r="M25" s="12"/>
      <c r="O25" s="12"/>
      <c r="P25" s="12"/>
    </row>
    <row r="26" spans="1:16" s="3" customFormat="1" ht="49.5" customHeight="1">
      <c r="A26" s="66"/>
      <c r="B26" s="66"/>
      <c r="C26" s="66"/>
      <c r="N26" s="65"/>
      <c r="O26" s="65"/>
      <c r="P26" s="65"/>
    </row>
  </sheetData>
  <sheetProtection/>
  <mergeCells count="19">
    <mergeCell ref="N8:P9"/>
    <mergeCell ref="M1:N1"/>
    <mergeCell ref="M2:P2"/>
    <mergeCell ref="A8:A10"/>
    <mergeCell ref="B8:B10"/>
    <mergeCell ref="C8:C10"/>
    <mergeCell ref="D8:D10"/>
    <mergeCell ref="E8:E10"/>
    <mergeCell ref="F8:G9"/>
    <mergeCell ref="N26:P26"/>
    <mergeCell ref="A26:C26"/>
    <mergeCell ref="O1:P1"/>
    <mergeCell ref="B23:E23"/>
    <mergeCell ref="G23:M23"/>
    <mergeCell ref="O23:P23"/>
    <mergeCell ref="A4:P4"/>
    <mergeCell ref="H5:P5"/>
    <mergeCell ref="H6:P6"/>
    <mergeCell ref="H8:M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Елена Коваленко</cp:lastModifiedBy>
  <cp:lastPrinted>2018-04-28T05:44:54Z</cp:lastPrinted>
  <dcterms:created xsi:type="dcterms:W3CDTF">2007-07-17T01:27:34Z</dcterms:created>
  <dcterms:modified xsi:type="dcterms:W3CDTF">2018-04-28T05:44:58Z</dcterms:modified>
  <cp:category/>
  <cp:version/>
  <cp:contentType/>
  <cp:contentStatus/>
</cp:coreProperties>
</file>