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65" yWindow="65506" windowWidth="13680" windowHeight="13350" activeTab="0"/>
  </bookViews>
  <sheets>
    <sheet name="доходы" sheetId="1" r:id="rId1"/>
    <sheet name="Расходы" sheetId="2" r:id="rId2"/>
    <sheet name="Источники" sheetId="3" r:id="rId3"/>
  </sheets>
  <definedNames>
    <definedName name="APPT" localSheetId="2">'Источники'!#REF!</definedName>
    <definedName name="APPT" localSheetId="1">'Расходы'!$A$21</definedName>
    <definedName name="FILE_NAME">#REF!</definedName>
    <definedName name="FIO" localSheetId="2">'Источники'!#REF!</definedName>
    <definedName name="FIO" localSheetId="1">'Расходы'!$E$21</definedName>
    <definedName name="FORM_CODE">#REF!</definedName>
    <definedName name="PARAMS">#REF!</definedName>
    <definedName name="PERIOD">#REF!</definedName>
    <definedName name="RANGE_NAMES">#REF!</definedName>
    <definedName name="RBEGIN_1" localSheetId="2">'Источники'!#REF!</definedName>
    <definedName name="RBEGIN_1" localSheetId="1">'Расходы'!$A$13</definedName>
    <definedName name="REG_DATE">#REF!</definedName>
    <definedName name="REND_1" localSheetId="2">'Источники'!$A$25</definedName>
    <definedName name="REND_1" localSheetId="1">'Расходы'!$A$350</definedName>
    <definedName name="SIGN" localSheetId="2">'Источники'!$A$21:$D$21</definedName>
    <definedName name="SIGN" localSheetId="1">'Расходы'!$A$20:$E$22</definedName>
    <definedName name="SRC_CODE">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<sst xmlns="http://schemas.openxmlformats.org/spreadsheetml/2006/main" count="1639" uniqueCount="886">
  <si>
    <t>58504127960401017200</t>
  </si>
  <si>
    <t>58504127960401017250</t>
  </si>
  <si>
    <t>58504127960401017251</t>
  </si>
  <si>
    <t>00005000000000000000</t>
  </si>
  <si>
    <t>00005010000000000000</t>
  </si>
  <si>
    <t>50105019210182000000</t>
  </si>
  <si>
    <t>50105019210182006000</t>
  </si>
  <si>
    <t>50101139210271810200</t>
  </si>
  <si>
    <t>50101139210271810220</t>
  </si>
  <si>
    <t>50101139210271810221</t>
  </si>
  <si>
    <t>50105019210182006200</t>
  </si>
  <si>
    <t>50105019210182006240</t>
  </si>
  <si>
    <t>50105019210182006241</t>
  </si>
  <si>
    <t>50105019210182006242</t>
  </si>
  <si>
    <t>50105019210182890000</t>
  </si>
  <si>
    <t>50105019210182890200</t>
  </si>
  <si>
    <t>50105019210182890240</t>
  </si>
  <si>
    <t>50105019210182890241</t>
  </si>
  <si>
    <t>50105019210182890242</t>
  </si>
  <si>
    <t>58505010000000000000</t>
  </si>
  <si>
    <t>58505015229402000000</t>
  </si>
  <si>
    <t>58505015229402017000</t>
  </si>
  <si>
    <t>58505015229402017250</t>
  </si>
  <si>
    <t>58505015229402017251</t>
  </si>
  <si>
    <t>58505017960301000000</t>
  </si>
  <si>
    <t>58505017960301017000</t>
  </si>
  <si>
    <t>58505017960301017200</t>
  </si>
  <si>
    <t>58505017960301017250</t>
  </si>
  <si>
    <t>58505017960301017251</t>
  </si>
  <si>
    <t>00005020000000000000</t>
  </si>
  <si>
    <t>50105020000000000000</t>
  </si>
  <si>
    <t>50105023510501000000</t>
  </si>
  <si>
    <t>50105023510501006000</t>
  </si>
  <si>
    <t>50105023510501006200</t>
  </si>
  <si>
    <t>50105023510501006240</t>
  </si>
  <si>
    <t>50105023510501006241</t>
  </si>
  <si>
    <t>50105029210102000000</t>
  </si>
  <si>
    <t>50105029210102006000</t>
  </si>
  <si>
    <t>50105029210102006200</t>
  </si>
  <si>
    <t>50105029210102006240</t>
  </si>
  <si>
    <t>50105029210102006241</t>
  </si>
  <si>
    <t>50105029210102006242</t>
  </si>
  <si>
    <t>50105029210102890000</t>
  </si>
  <si>
    <t>50105029210102890200</t>
  </si>
  <si>
    <t>50105029210102890240</t>
  </si>
  <si>
    <t>50105029210102890241</t>
  </si>
  <si>
    <t>00005030000000000000</t>
  </si>
  <si>
    <t>50105030000000000000</t>
  </si>
  <si>
    <t>50105036000100000000</t>
  </si>
  <si>
    <t>50105036000100870000</t>
  </si>
  <si>
    <t>50105036000100870200</t>
  </si>
  <si>
    <t>50105036000100870240</t>
  </si>
  <si>
    <t>50105036000100870241</t>
  </si>
  <si>
    <t>50105036000100870242</t>
  </si>
  <si>
    <t>50105036000400000000</t>
  </si>
  <si>
    <t>50105036000400870000</t>
  </si>
  <si>
    <t>50105036000400870200</t>
  </si>
  <si>
    <t>50105036000400870220</t>
  </si>
  <si>
    <t>50105036000400870226</t>
  </si>
  <si>
    <t>50105036000500000000</t>
  </si>
  <si>
    <t>50105036000500870000</t>
  </si>
  <si>
    <t>50105036000500870200</t>
  </si>
  <si>
    <t>50105036000500870220</t>
  </si>
  <si>
    <t>50105036000500870225</t>
  </si>
  <si>
    <t>50105036000500870226</t>
  </si>
  <si>
    <t>50105036000500870240</t>
  </si>
  <si>
    <t>50105036000500870241</t>
  </si>
  <si>
    <t>00007000000000000000</t>
  </si>
  <si>
    <t>00007020000000000000</t>
  </si>
  <si>
    <t>55807020000000000000</t>
  </si>
  <si>
    <t>55807025210610000000</t>
  </si>
  <si>
    <t>55807025210610830000</t>
  </si>
  <si>
    <t>55807025210610830200</t>
  </si>
  <si>
    <t>55807025210610830210</t>
  </si>
  <si>
    <t>55807025210610830221</t>
  </si>
  <si>
    <t>55807025210610830212</t>
  </si>
  <si>
    <t>55807025210610830213</t>
  </si>
  <si>
    <t>55807025210610830220</t>
  </si>
  <si>
    <t>55807025210610830222</t>
  </si>
  <si>
    <t>55807025210610830223</t>
  </si>
  <si>
    <t>55807025210610830226</t>
  </si>
  <si>
    <t>55807025210610830290</t>
  </si>
  <si>
    <t>55807025210610830300</t>
  </si>
  <si>
    <t>55807025210610830310</t>
  </si>
  <si>
    <t>55807025210610830340</t>
  </si>
  <si>
    <t>00007070000000000000</t>
  </si>
  <si>
    <t>50107070000000000000</t>
  </si>
  <si>
    <t>50107074310100000000</t>
  </si>
  <si>
    <t>50107074310100013000</t>
  </si>
  <si>
    <t>50107074310100013200</t>
  </si>
  <si>
    <t>50107074310100013290</t>
  </si>
  <si>
    <t>00008000000000000000</t>
  </si>
  <si>
    <t>00008010000000000000</t>
  </si>
  <si>
    <t>58520204999108701151</t>
  </si>
  <si>
    <t>Иные межбюджетные трансферты на частичное финансирование (возмещение) расходов на введение новых систем оплаты труда для работников муниципальных учреждений культуры</t>
  </si>
  <si>
    <t>55708040020400800290</t>
  </si>
  <si>
    <t>55708018600000842200</t>
  </si>
  <si>
    <t>55708018600000842000</t>
  </si>
  <si>
    <t>55708018600000842241</t>
  </si>
  <si>
    <t>55708018600000842240</t>
  </si>
  <si>
    <t>55708014409900000000</t>
  </si>
  <si>
    <t>55708014409900001000</t>
  </si>
  <si>
    <t>55708014409900001200</t>
  </si>
  <si>
    <t>55708014409900001220</t>
  </si>
  <si>
    <t>55708014409900001221</t>
  </si>
  <si>
    <t>55708014409900001223</t>
  </si>
  <si>
    <t>55708014409900001225</t>
  </si>
  <si>
    <t>55708014409900001226</t>
  </si>
  <si>
    <t>55707070000000000000</t>
  </si>
  <si>
    <t>Средства на введение новых систем оплаты труда</t>
  </si>
  <si>
    <t>55708018600000000000</t>
  </si>
  <si>
    <t>55708018600000841000</t>
  </si>
  <si>
    <t>55708018600000841200</t>
  </si>
  <si>
    <t>55708018600000841240</t>
  </si>
  <si>
    <t>55708018600000841241</t>
  </si>
  <si>
    <t>55708014409900001290</t>
  </si>
  <si>
    <t>55708014409900001300</t>
  </si>
  <si>
    <t>55708014409900001310</t>
  </si>
  <si>
    <t>55708014409900001340</t>
  </si>
  <si>
    <t>55708014429900000000</t>
  </si>
  <si>
    <t>55708014429900001200</t>
  </si>
  <si>
    <t>55708014429900001000</t>
  </si>
  <si>
    <t>55708014429900001220</t>
  </si>
  <si>
    <t>55708014429900001221</t>
  </si>
  <si>
    <t>55708014429900001226</t>
  </si>
  <si>
    <t>55708015220440000000</t>
  </si>
  <si>
    <t>55708015220442000000</t>
  </si>
  <si>
    <t>00008040000000000000</t>
  </si>
  <si>
    <t>55708040000000000000</t>
  </si>
  <si>
    <t>55708040020400000000</t>
  </si>
  <si>
    <t>55708040020400800000</t>
  </si>
  <si>
    <t>55708040020400800200</t>
  </si>
  <si>
    <t>55708040020400800210</t>
  </si>
  <si>
    <t>55708040020400800211</t>
  </si>
  <si>
    <t>55708040020400800213</t>
  </si>
  <si>
    <t>55708040020400800220</t>
  </si>
  <si>
    <t>55708040020400800221</t>
  </si>
  <si>
    <t>55708040020400800226</t>
  </si>
  <si>
    <t>55708040023000000000</t>
  </si>
  <si>
    <t>55708040023000800000</t>
  </si>
  <si>
    <t>55708040023000800200</t>
  </si>
  <si>
    <t>55708040023000800210</t>
  </si>
  <si>
    <t>55708040023000800211</t>
  </si>
  <si>
    <t>55708040023000800213</t>
  </si>
  <si>
    <t>55708044520000001000</t>
  </si>
  <si>
    <t>55708044520000001200</t>
  </si>
  <si>
    <t>55708044520000001220</t>
  </si>
  <si>
    <t>55708044520000001221</t>
  </si>
  <si>
    <t>55708044520000001226</t>
  </si>
  <si>
    <t>55708044520000001300</t>
  </si>
  <si>
    <t>55708044520000001340</t>
  </si>
  <si>
    <t>00010010000000000000</t>
  </si>
  <si>
    <t>58510010000000000000</t>
  </si>
  <si>
    <t>58510014910100000000</t>
  </si>
  <si>
    <t>58510014910100005000</t>
  </si>
  <si>
    <t>58510014910100005200</t>
  </si>
  <si>
    <t>58510014910100005260</t>
  </si>
  <si>
    <t>58510014910100005263</t>
  </si>
  <si>
    <t>50111010000000000000</t>
  </si>
  <si>
    <t>50111015129700013000</t>
  </si>
  <si>
    <t>50111015129700013200</t>
  </si>
  <si>
    <t>50111015129700013290</t>
  </si>
  <si>
    <t>00013000000000000000</t>
  </si>
  <si>
    <t>00013010000000000000</t>
  </si>
  <si>
    <t>58513010000000000000</t>
  </si>
  <si>
    <t>58513010650300000000</t>
  </si>
  <si>
    <t>58513010650300013000</t>
  </si>
  <si>
    <t>58513010650300013200</t>
  </si>
  <si>
    <t>58513010650300013230</t>
  </si>
  <si>
    <t>58513010650300013231</t>
  </si>
  <si>
    <t>58501060000000000000</t>
  </si>
  <si>
    <t>53001030020400800213</t>
  </si>
  <si>
    <t>53001030020400800220</t>
  </si>
  <si>
    <t>53001030020400800221</t>
  </si>
  <si>
    <t>53001030020400800222</t>
  </si>
  <si>
    <t>53001030020400800226</t>
  </si>
  <si>
    <t>53001030020400800290</t>
  </si>
  <si>
    <t>53001030020400800300</t>
  </si>
  <si>
    <t>53001030020400800310</t>
  </si>
  <si>
    <t>53001030020400800340</t>
  </si>
  <si>
    <t>53001030023000000000</t>
  </si>
  <si>
    <t>53001030023000800200</t>
  </si>
  <si>
    <t>53001030023000800210</t>
  </si>
  <si>
    <t>00001040000000000000</t>
  </si>
  <si>
    <t>50101040000000000000</t>
  </si>
  <si>
    <t>50101040020400000000</t>
  </si>
  <si>
    <t>18210102020013000110</t>
  </si>
  <si>
    <t xml:space="preserve">Налог  на  доходы  физических  лиц  с   доходов,    
 полученных физическими лицами в соответствии  со  статьей  228   Налогового   кодекса   Российской
 Федерации
</t>
  </si>
  <si>
    <t>18210102030012000110</t>
  </si>
  <si>
    <t>50101040020400013000</t>
  </si>
  <si>
    <t>сельского поселения Хатанга</t>
  </si>
  <si>
    <t>____________________Н.А.Клыгина</t>
  </si>
  <si>
    <t>"______" _______________ 2012г.</t>
  </si>
  <si>
    <t>за 9 -ть  месяцев 2012г.</t>
  </si>
  <si>
    <t xml:space="preserve">Руководитель администрации </t>
  </si>
  <si>
    <t>50101040020400013200</t>
  </si>
  <si>
    <t>50101040020400013290</t>
  </si>
  <si>
    <t>50101040020400800000</t>
  </si>
  <si>
    <t>50101040020400800200</t>
  </si>
  <si>
    <t>50101040020400800210</t>
  </si>
  <si>
    <t>50101040020400800211</t>
  </si>
  <si>
    <t>50101040020400800212</t>
  </si>
  <si>
    <t>50101040020400800213</t>
  </si>
  <si>
    <t>50101040020400800220</t>
  </si>
  <si>
    <t>50101040020400800221</t>
  </si>
  <si>
    <t>50101040020400800222</t>
  </si>
  <si>
    <t>50101040020400800223</t>
  </si>
  <si>
    <t>50101040020400800224</t>
  </si>
  <si>
    <t>50101040020400800225</t>
  </si>
  <si>
    <t>50101040020400800226</t>
  </si>
  <si>
    <t>50101040020400800290</t>
  </si>
  <si>
    <t>50101040020400800300</t>
  </si>
  <si>
    <t>50101040020400800310</t>
  </si>
  <si>
    <t>50101040020400800340</t>
  </si>
  <si>
    <t>50101040020800000000</t>
  </si>
  <si>
    <t>50101040020800800000</t>
  </si>
  <si>
    <t>50101040020800800200</t>
  </si>
  <si>
    <t>50101040020800800210</t>
  </si>
  <si>
    <t>50101040020800800211</t>
  </si>
  <si>
    <t>50101040020800800212</t>
  </si>
  <si>
    <t>50101040020800800213</t>
  </si>
  <si>
    <t>50101040023000000000</t>
  </si>
  <si>
    <t>50101040023000800000</t>
  </si>
  <si>
    <t>50101040023000800200</t>
  </si>
  <si>
    <t>50101040023000800210</t>
  </si>
  <si>
    <t>50101040023000800211</t>
  </si>
  <si>
    <t>50101040023000800213</t>
  </si>
  <si>
    <t>00001060000000000000</t>
  </si>
  <si>
    <t>58501060020400000000</t>
  </si>
  <si>
    <t>58501060020400800000</t>
  </si>
  <si>
    <t>58501060020400800200</t>
  </si>
  <si>
    <t>58501060020400800210</t>
  </si>
  <si>
    <t>58501060020400800211</t>
  </si>
  <si>
    <t>58501060020400800212</t>
  </si>
  <si>
    <t>58501060020400800213</t>
  </si>
  <si>
    <t>58501060020400800220</t>
  </si>
  <si>
    <t>58501060020400800221</t>
  </si>
  <si>
    <t>58501060020400800222</t>
  </si>
  <si>
    <t>58501060020400800226</t>
  </si>
  <si>
    <t>58501060020400800290</t>
  </si>
  <si>
    <t>58501030020400800300</t>
  </si>
  <si>
    <t>58501060020400800310</t>
  </si>
  <si>
    <t>58501060020400800340</t>
  </si>
  <si>
    <t>58501060023000000000</t>
  </si>
  <si>
    <t>58501060023000800000</t>
  </si>
  <si>
    <t>58501060023000800200</t>
  </si>
  <si>
    <t>58501060023000800210</t>
  </si>
  <si>
    <t>58501060023000800211</t>
  </si>
  <si>
    <t>55708019210146890000</t>
  </si>
  <si>
    <t>55708019210146890200</t>
  </si>
  <si>
    <t>55708019210146890220</t>
  </si>
  <si>
    <t>Софинансирование расходов на подддержку коллективов любительского художественного творчества</t>
  </si>
  <si>
    <t>55708019220453000000</t>
  </si>
  <si>
    <t>55708019220453842000</t>
  </si>
  <si>
    <t>55708019220453842200</t>
  </si>
  <si>
    <t>55708019220453842240</t>
  </si>
  <si>
    <t>Безвозмездные перечисления организациям государственным и муниципальным организациям</t>
  </si>
  <si>
    <t xml:space="preserve">Безвозмездные перечисления организациям </t>
  </si>
  <si>
    <t>Расходы на строительство дома культуры в п. Новая Таймырского Долгано-Ненецкого муниципального района</t>
  </si>
  <si>
    <t>55708019210146000000</t>
  </si>
  <si>
    <t>55708019210146001000</t>
  </si>
  <si>
    <t>55708019210146001300</t>
  </si>
  <si>
    <t>55708019210146001310</t>
  </si>
  <si>
    <t>Иные межбюджетные трансферты на реализацию  строительства дома Культуры в п. Новая Таймырского Долгано-Ненецкого муниципального района</t>
  </si>
  <si>
    <t>58501060023000800213</t>
  </si>
  <si>
    <t>00001120000000000000</t>
  </si>
  <si>
    <t>00001130000000000000</t>
  </si>
  <si>
    <t>50101130000000000000</t>
  </si>
  <si>
    <t>50101130013800000000</t>
  </si>
  <si>
    <t>50101130013800810000</t>
  </si>
  <si>
    <t>50101130013800810300</t>
  </si>
  <si>
    <t>50101130013800810340</t>
  </si>
  <si>
    <t>50101139210271000000</t>
  </si>
  <si>
    <t>50101139210271810000</t>
  </si>
  <si>
    <t>4</t>
  </si>
  <si>
    <t>5</t>
  </si>
  <si>
    <t>567111090451012000120</t>
  </si>
  <si>
    <t xml:space="preserve"> Наименование показателя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</si>
  <si>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</si>
  <si>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</si>
  <si>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</si>
  <si>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</si>
  <si>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</si>
  <si>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 xml:space="preserve">                          2. Расходы бюджета</t>
  </si>
  <si>
    <t>18811690050106000140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</si>
  <si>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</si>
  <si>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</si>
  <si>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</si>
  <si>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/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</si>
  <si>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</si>
  <si>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Расходы бюджета - всего</t>
  </si>
  <si>
    <t>200</t>
  </si>
  <si>
    <t>в том числе: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</si>
  <si>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</si>
  <si>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</si>
  <si>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</si>
  <si>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</si>
  <si>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</si>
  <si>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</si>
  <si>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</si>
  <si>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</si>
  <si>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</si>
  <si>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</si>
  <si>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</si>
  <si>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</si>
  <si>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</si>
  <si>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</si>
  <si>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</si>
  <si>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</si>
  <si>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</si>
  <si>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</si>
  <si>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</si>
  <si>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</si>
  <si>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</si>
  <si>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</si>
  <si>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</si>
  <si>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</si>
  <si>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</si>
  <si>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</si>
  <si>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</si>
  <si>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</si>
  <si>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</si>
  <si>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</si>
  <si>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</si>
  <si>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</si>
  <si>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</si>
  <si>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00011701000000000180</t>
  </si>
  <si>
    <t>Невыясненные поступления</t>
  </si>
  <si>
    <t>Невыясненные поступления, зачисляемые в бюджеты поселений</t>
  </si>
  <si>
    <t>Молодежная политика и оздоровление детей</t>
  </si>
  <si>
    <t>Культура</t>
  </si>
  <si>
    <t>Социальное обеспечение</t>
  </si>
  <si>
    <t>Пенсии, пособия, выплачиваемые организациями сектора государственного управления</t>
  </si>
  <si>
    <t>Пенсионное обеспечение</t>
  </si>
  <si>
    <t>ФИЗИЧЕСКАЯ КУЛЬТУРА И СПОРТ</t>
  </si>
  <si>
    <t>Бюджетные кредиты от других бюджетов бюджетной системы Российской Федерации</t>
  </si>
  <si>
    <t>585 01030000100000 710</t>
  </si>
  <si>
    <t>700</t>
  </si>
  <si>
    <t>710</t>
  </si>
  <si>
    <t>585 01050201100000 610</t>
  </si>
  <si>
    <t>Погашение бюджетами поселений  кредитов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</si>
  <si>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</t>
  </si>
  <si>
    <t>585 01030000100000 810</t>
  </si>
  <si>
    <t>Получение бюджетных кредитов от других бюджетов бюджетной системы Российской Федерации</t>
  </si>
  <si>
    <t xml:space="preserve">         ОТЧЕТ ОБ ИСПОЛНЕНИИ БЮДЖЕТА</t>
  </si>
  <si>
    <t>1. Доходы бюджета</t>
  </si>
  <si>
    <t>Код</t>
  </si>
  <si>
    <t>Код дохода по бюджетной классификацией</t>
  </si>
  <si>
    <t xml:space="preserve">Утвержденные </t>
  </si>
  <si>
    <t xml:space="preserve">Неисполненные </t>
  </si>
  <si>
    <t>стро-</t>
  </si>
  <si>
    <t>бюджетные</t>
  </si>
  <si>
    <t>назначения</t>
  </si>
  <si>
    <t>ки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</si>
  <si>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</si>
  <si>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</si>
  <si>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</si>
  <si>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</si>
  <si>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</si>
  <si>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</si>
  <si>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</si>
  <si>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</si>
  <si>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</si>
  <si>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ОКАЗАНИЯ ПЛАТНЫХ УСЛУГ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</si>
  <si>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</si>
  <si>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</si>
  <si>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58511701050101000180</t>
  </si>
  <si>
    <t xml:space="preserve">ДОХОДЫ ОТ ПРОДАЖИ МАТЕРИАЛЬНЫХ И НЕМАТЕРИАЛЬНЫХ АКТИВОВ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</si>
  <si>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</si>
  <si>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</si>
  <si>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</si>
  <si>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00011400000000000000</t>
  </si>
  <si>
    <t>00011406000000000430</t>
  </si>
  <si>
    <t>00011406010000000430</t>
  </si>
  <si>
    <t>26711406013100200430</t>
  </si>
  <si>
    <t>04811690050106000140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</si>
  <si>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</si>
  <si>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55707074310100013210</t>
  </si>
  <si>
    <t>55707074310100013212</t>
  </si>
  <si>
    <t>Иные межбюджетные  трансферты, на реализацию полномочий органов местного самоуправления Таймырского Долгано-Ненецкого муниципального района по организации предоставления дополнительного образования в соответствии с заключенными соглашениями</t>
  </si>
  <si>
    <t xml:space="preserve">Прочие межбюджетные трансферты, передаваемые бюджетам поселений всего с детализацией на: </t>
  </si>
  <si>
    <t>Иные межбюджетные трансферты на реализацию мероприятий, предусмотренных долгосрочной целевой программой "Обеспечение пожарной безопасности сельских населенных пунктов Красноярского края"</t>
  </si>
  <si>
    <t>Иные межбюджетные трансферты на строительства жилья и приобретение жилых помещений для переселения граждан, проживающих в жилых домах муниципальных образований края, признанных в установленном порядке непригодными для проживания</t>
  </si>
  <si>
    <t>Иные межбюджетные трансферты по созданию и обеспечению деятельности административных комиссий</t>
  </si>
  <si>
    <t>Иные межбюджетные трансферты на финансирование расходов по содержанию и ремонту жилых помещений, предоставляемых по договорам социального найма, договорам найма жилых помещений муниципального жилищного фонда</t>
  </si>
  <si>
    <t>58520204999103501151</t>
  </si>
  <si>
    <t>Уменьшение прочих остатков денежных средств бюджета поселения</t>
  </si>
  <si>
    <t xml:space="preserve">Уменьшение прочих остатков денежных средств бюджета </t>
  </si>
  <si>
    <t>585 01050201000000 610</t>
  </si>
  <si>
    <t>Уменьшение прочих остатков средств бюджета</t>
  </si>
  <si>
    <t>Уменьшение остатков средств бюджета</t>
  </si>
  <si>
    <t>Увеличение прочих остатков денежных средств бюджета поселения</t>
  </si>
  <si>
    <t>585 01050000000000 000</t>
  </si>
  <si>
    <t>Увеличение остатков средств бюджета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</si>
  <si>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</si>
  <si>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585 01030000000000 000</t>
  </si>
  <si>
    <t>Начальник финансового отдела</t>
  </si>
  <si>
    <t>___________________________</t>
  </si>
  <si>
    <t>Главный  бухгалтер</t>
  </si>
  <si>
    <t>Л.В.Урядникова</t>
  </si>
  <si>
    <t xml:space="preserve">                                                                                           (подпись)          (расшифровка подписи)</t>
  </si>
  <si>
    <t xml:space="preserve">                                                                           (подпись)                            (расшифровка подписи)</t>
  </si>
  <si>
    <t>Доходы бюджета -всего</t>
  </si>
  <si>
    <t>010</t>
  </si>
  <si>
    <t>х</t>
  </si>
  <si>
    <t>в том числе</t>
  </si>
  <si>
    <t>18210100000000000110</t>
  </si>
  <si>
    <t>00010000000000000000</t>
  </si>
  <si>
    <t>18210102000010000110</t>
  </si>
  <si>
    <t>18210102010011000110</t>
  </si>
  <si>
    <t>18210600000000000110</t>
  </si>
  <si>
    <t>18210601000000000110</t>
  </si>
  <si>
    <t>18210601030101000110</t>
  </si>
  <si>
    <t>18210606000000000110</t>
  </si>
  <si>
    <t>18210606020000000110</t>
  </si>
  <si>
    <t>18210606023101000110</t>
  </si>
  <si>
    <t>00010800000000000110</t>
  </si>
  <si>
    <t>00010804000000000110</t>
  </si>
  <si>
    <t>50110804020011000110</t>
  </si>
  <si>
    <t>00011100000000000120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</si>
  <si>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</si>
  <si>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56711107015101000120</t>
  </si>
  <si>
    <t>56711109045101000120</t>
  </si>
  <si>
    <t>00011300000000000130</t>
  </si>
  <si>
    <t>58520201001100000151</t>
  </si>
  <si>
    <t>58520203003100000151</t>
  </si>
  <si>
    <t>58520203015100000151</t>
  </si>
  <si>
    <t>58520204025100000151</t>
  </si>
  <si>
    <t>58520204014000000151</t>
  </si>
  <si>
    <t>58520204014100002151</t>
  </si>
  <si>
    <t>58520204999100000151</t>
  </si>
  <si>
    <t>58520204999100001151</t>
  </si>
  <si>
    <t>58520204999100002151</t>
  </si>
  <si>
    <t>58520204999105602151</t>
  </si>
  <si>
    <t>58520204999105002151</t>
  </si>
  <si>
    <t>58520204999105801151</t>
  </si>
  <si>
    <t>58520204999106301151</t>
  </si>
  <si>
    <t>18210102010012000110</t>
  </si>
  <si>
    <t>18210102010013000110</t>
  </si>
  <si>
    <t>18210102030011000110</t>
  </si>
  <si>
    <t>Водные ресурсы</t>
  </si>
  <si>
    <t>Разработка документации для постановки на учет бесхозяйных гидротехнических сооружений</t>
  </si>
  <si>
    <t>Реализация полномочий органов местного самоуправления сельского поселения Хатанга органам местного самоуправления Таймырского Долгано-Ненецкого муниципального района в части организации строительства жилых домов на территории сельского поселения Хатанга</t>
  </si>
  <si>
    <t>Софинансирование расходов на комплектования фондов муниципальных библиотек края</t>
  </si>
  <si>
    <t>58505018210602000000</t>
  </si>
  <si>
    <t>58505018210602017000</t>
  </si>
  <si>
    <t>58505018210602017200</t>
  </si>
  <si>
    <t>58505018210602017250</t>
  </si>
  <si>
    <t>58505018210602017251</t>
  </si>
  <si>
    <t>18210606023103000110</t>
  </si>
  <si>
    <t>58501110700700013290</t>
  </si>
  <si>
    <t>58501110700700013200</t>
  </si>
  <si>
    <t>58501110700700013000</t>
  </si>
  <si>
    <t>58501110100700000000</t>
  </si>
  <si>
    <t>58501110000000000000</t>
  </si>
  <si>
    <t>55708019220453842241</t>
  </si>
  <si>
    <t>55708019210146890226</t>
  </si>
  <si>
    <t>646575,0</t>
  </si>
  <si>
    <t>55711015129700000000</t>
  </si>
  <si>
    <t>55711015129700013000</t>
  </si>
  <si>
    <t>55711015129700013200</t>
  </si>
  <si>
    <t>55711015129700013220</t>
  </si>
  <si>
    <t>55711015129700013222</t>
  </si>
  <si>
    <t>55711015129700013226</t>
  </si>
  <si>
    <t>55711015129700013290</t>
  </si>
  <si>
    <t>55707074310100000000</t>
  </si>
  <si>
    <t>55707074310100013000</t>
  </si>
  <si>
    <t>55707074310100013200</t>
  </si>
  <si>
    <t>55707074310100013220</t>
  </si>
  <si>
    <t>55707074310100013222</t>
  </si>
  <si>
    <t>55707074310100013226</t>
  </si>
  <si>
    <t>55707074310100013290</t>
  </si>
  <si>
    <t>00004060000000000000</t>
  </si>
  <si>
    <t>56704060000000000000</t>
  </si>
  <si>
    <t>56704065227301000000</t>
  </si>
  <si>
    <t>56704065227301013000</t>
  </si>
  <si>
    <t>56704065227301013200</t>
  </si>
  <si>
    <t>56704065227301013220</t>
  </si>
  <si>
    <t>56704065227301013226</t>
  </si>
  <si>
    <t>55708040020400800212</t>
  </si>
  <si>
    <t>55708040020400800222</t>
  </si>
  <si>
    <t>55708014400201842241</t>
  </si>
  <si>
    <t>55708014400201842240</t>
  </si>
  <si>
    <t>55708014400201842200</t>
  </si>
  <si>
    <t>55708014400201842000</t>
  </si>
  <si>
    <t>55708014400201000000</t>
  </si>
  <si>
    <t>55708014400200842241</t>
  </si>
  <si>
    <t>55708014400200842240</t>
  </si>
  <si>
    <t>55708014400200842200</t>
  </si>
  <si>
    <t>55708014400200842000</t>
  </si>
  <si>
    <t>55708014400200000000</t>
  </si>
  <si>
    <t>55708010000000000000</t>
  </si>
  <si>
    <t>55708019220440000000</t>
  </si>
  <si>
    <t>55708019220440842000</t>
  </si>
  <si>
    <t>55708019220440842200</t>
  </si>
  <si>
    <t>55708019220440842240</t>
  </si>
  <si>
    <t>55708019220440842241</t>
  </si>
  <si>
    <t>53001030023000800211</t>
  </si>
  <si>
    <t>53001030023000800213</t>
  </si>
  <si>
    <t>55708044520000001211</t>
  </si>
  <si>
    <t>55807025210610830225</t>
  </si>
  <si>
    <t>55708014409900001211</t>
  </si>
  <si>
    <t>18210102010014000110</t>
  </si>
  <si>
    <t>18210601030102000110</t>
  </si>
  <si>
    <t>18210606023102000110</t>
  </si>
  <si>
    <t>50111302995101200130</t>
  </si>
  <si>
    <t>00011101000000000120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</si>
  <si>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</si>
  <si>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физтческими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</si>
  <si>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 к объектам налогообложения, расположенным в границах поселений.</t>
  </si>
  <si>
    <t>Земельный налог, взимаемый по ставкам, установленным в соответствии с подпунктом 2 пункта 1 статьи 394 Налогового Кодекса  Российской Федерации</t>
  </si>
  <si>
    <t>Земельный налог, взимаемый по ставкам, установленным в соответствии  подпунктом 2 пункта 1 статьи  394 Налогового Кодекса  Российской Федерации и применяемым к объектам налогообложения, расположенным в границах поселений.</t>
  </si>
  <si>
    <t>Государственная пошлина за совершение нотариальных действий( за исключением действий, совершаемых консульскими учреждениями Российской Федерации )</t>
  </si>
  <si>
    <t>Доходы в виде прибыли, приходящиеся на доли в уставных (складных)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</si>
  <si>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приходящиеся на доли в уставных (складных) капиталах хозяйственных товариществ и обществ, или дивидендов по акциям, принадлежащим  поселениям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</si>
  <si>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учреждениц,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</si>
  <si>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</si>
  <si>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Иные межбюджетные трансферты на поддержку коллективов любительского художественного творчества</t>
  </si>
  <si>
    <t>58520204999101915151</t>
  </si>
  <si>
    <t>ДЦП "Культура Красноярья" поддержка коллективов любительского художественного творчества</t>
  </si>
  <si>
    <t>55708015220453000000</t>
  </si>
  <si>
    <t>55708015220453842000</t>
  </si>
  <si>
    <t>55708015220453842200</t>
  </si>
  <si>
    <t>55708015220453842240</t>
  </si>
  <si>
    <t>55708015220453842241</t>
  </si>
  <si>
    <t>18210503010012000110</t>
  </si>
  <si>
    <t>Прочие поступления от денежных взысканий (штрафов) и и ных сумм в возмещении ущерба</t>
  </si>
  <si>
    <t>Прочие поступления от денежных взысканий (штрафов) и иных сумм в возмещении ущерба, зачисляемые в бюджет поселений</t>
  </si>
  <si>
    <t>00011690000000000140</t>
  </si>
  <si>
    <t>Доходы от перечисления части прибыли,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</si>
  <si>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</si>
  <si>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</si>
  <si>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</si>
  <si>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 собственности поселений (за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</si>
  <si>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оказания  платных услуг и компенсации затрат государства</t>
  </si>
  <si>
    <t>Дотации бюджетам субъектов Российской Федерации  и муниципальных образований</t>
  </si>
  <si>
    <t>Дотации на выравнивание  бюджетной обеспеченности</t>
  </si>
  <si>
    <t>Дотации бюджетам поселений на выравнивание  бюджетной обеспеченности</t>
  </si>
  <si>
    <t xml:space="preserve">Субвенции  бюджетам субъектов Российской Федерации и муниципальных образований </t>
  </si>
  <si>
    <t>Субвенции бюджетам на  государственную регистрацию актов гражданского состояния</t>
  </si>
  <si>
    <t xml:space="preserve">Субвенции бюджетам поселений на  государственную регистрацию актов гражданского состояния </t>
  </si>
  <si>
    <t xml:space="preserve">Субвенции на государственную регистрацию актов гражданского состояния в соответствии с Законом Таймырского (Долгано-Ненецкого) автономного округа от 07.12.05г. №92-ОкЗ" О наделении органов местного самоуправления Таймырского Долгано-Ненецкого муниципального района государственными полномочиями на государственную регистрацию актов гражданского состояния, по расчету и предоставлению субвенций бюджетам поселений на осуществление государственным полномочий на государственную регистрацию актов гражданского состояния и о наделении органов местного самоуправления поселений Таймырского  Долгано-Ненецкого муниципального района государственными полномочиями на государственную регистрацию актов гражданского состояния" </t>
  </si>
  <si>
    <t>Субвенции бюджетам  на осуществление  первичного воинского учета на территориях, где отсутствуют военные комиссариаты</t>
  </si>
  <si>
    <t xml:space="preserve">Субвенции бюджетам поселений на осуществление  первичного воинского учета на территориях, где отсутствуют военные комиссариаты </t>
  </si>
  <si>
    <t xml:space="preserve">Субвенции на осуществление 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1998г. №53-ФЗ " О воинской обязанности и военной службе" </t>
  </si>
  <si>
    <t>Межбюджетные трансферты, передаваемые  бюджетам на комплектацию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</si>
  <si>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 бюджетам поселений на комплектование книжных фондов библиотек муниципальных образований</t>
  </si>
  <si>
    <t>Прочие межбюджетные трансферты, передаваемые бюджетам ВСЕГО, в том числе:</t>
  </si>
  <si>
    <t xml:space="preserve">Иные межбюджетные трансферты бюджетам городских и сельских поселений общего характера </t>
  </si>
  <si>
    <t xml:space="preserve">Иные межбюджетные трансферты на реализацию мероприятий муниципальной   целевой программы "Сохранение и развитие культуры на территории Таймырского Долгано-Ненецкого муниципального района на 2011-2013 годы" </t>
  </si>
  <si>
    <t>Иные межбюджетные трансферты на комплектование фондов муниципальных библиотек края</t>
  </si>
  <si>
    <t>50105123030200000000</t>
  </si>
  <si>
    <t>50105123030200006000</t>
  </si>
  <si>
    <t>50105123030200006200</t>
  </si>
  <si>
    <t>50105123030200006240</t>
  </si>
  <si>
    <t>50105123030200006242</t>
  </si>
  <si>
    <t>55708019220442000000</t>
  </si>
  <si>
    <t>55708019220442842000</t>
  </si>
  <si>
    <t>55708019220442842200</t>
  </si>
  <si>
    <t>55708019220442842240</t>
  </si>
  <si>
    <t>55708019220442842242</t>
  </si>
  <si>
    <t>55708040020400800224</t>
  </si>
  <si>
    <t>55708040020400800300</t>
  </si>
  <si>
    <t>55708040020400800310</t>
  </si>
  <si>
    <t>55708040020400800340</t>
  </si>
  <si>
    <t>50104095222031890000</t>
  </si>
  <si>
    <t>50104095222031890200</t>
  </si>
  <si>
    <t>50104095222031890225</t>
  </si>
  <si>
    <t xml:space="preserve">Софинансирование  расходов осуществляемых в рамках долгосрочной целевой программы "Культура Красноярья" на 2010-2012 годы"  по приобретению компьютерной техники для библиотек, за счет средств бюджета поселения </t>
  </si>
  <si>
    <t>Иные межбюджетные трансферты на реализацию мероприятий, предусмотренных долгосрочной целевой программой "Дороги Красноярья" на 2012- 2016 годы, в части содержания автомобильных дорог общего пользования местного значения городских и сельских поселений.</t>
  </si>
  <si>
    <t>18210102020011000110</t>
  </si>
  <si>
    <t>00011105000000000120</t>
  </si>
  <si>
    <t>00011105010000000120</t>
  </si>
  <si>
    <t>00011107000000000120</t>
  </si>
  <si>
    <t>00011107015000000120</t>
  </si>
  <si>
    <t>00011109000000000120</t>
  </si>
  <si>
    <t>000111090040100000120</t>
  </si>
  <si>
    <t>00020000000000000151</t>
  </si>
  <si>
    <t>00020200000000000151</t>
  </si>
  <si>
    <t>00020201000000000151</t>
  </si>
  <si>
    <t>00020201001000000151</t>
  </si>
  <si>
    <t>00020203000000000151</t>
  </si>
  <si>
    <t>00020203003000000151</t>
  </si>
  <si>
    <t>00020203015000000151</t>
  </si>
  <si>
    <t>Иные межбюджетные трансферты всего :</t>
  </si>
  <si>
    <t>000202040000000000151</t>
  </si>
  <si>
    <t>00020204025000000151</t>
  </si>
  <si>
    <t>00020204014000000151</t>
  </si>
  <si>
    <t>00020204999000000151</t>
  </si>
  <si>
    <t>56711101050101000120</t>
  </si>
  <si>
    <t>26711105013100200120</t>
  </si>
  <si>
    <t>00011302000000000130</t>
  </si>
  <si>
    <t>Прочие доходы от компенсации затрат бюджетов поселений</t>
  </si>
  <si>
    <t>55711302995101200130</t>
  </si>
  <si>
    <t>Иные межбюджетные трансферты на приобретение компьютерной техники для муниципальных библиотек сельских поселений и муниципальных учреждений культуры музейного типа</t>
  </si>
  <si>
    <t>58520204999101905151</t>
  </si>
  <si>
    <t>Иные межбюджетные трансферты на реализацию решений, связанных с установлением предельных индексов изменения размера платы граждан за коммунальные услуги</t>
  </si>
  <si>
    <t>Общегосударственные вопросы</t>
  </si>
  <si>
    <t>Совет сельского поселения Хатанга</t>
  </si>
  <si>
    <t>Глава муниципального образования</t>
  </si>
  <si>
    <t>Выполнение функций органами местного самоуправления поселений</t>
  </si>
  <si>
    <t>Обеспечение увеличения ежемесячного денежного поощрения и увеличения единовр.выплаты при предост.ежегодного оплачив отпуска мун.служащим</t>
  </si>
  <si>
    <t>Центральный аппарат</t>
  </si>
  <si>
    <t>Администрация сельского поселения Хатанга</t>
  </si>
  <si>
    <t>Глава местной администрации (исполнительно-распорядительного органа местного самоуправления)</t>
  </si>
  <si>
    <t>Финансовый отдел администрации сельского поселения Хатанга</t>
  </si>
  <si>
    <t>Прикладные научные исследования в области общегосударственных вопросов</t>
  </si>
  <si>
    <t>Резервный фонд администрации СП Хатанга</t>
  </si>
  <si>
    <t>Государственная регистрация актов гражданского состояния</t>
  </si>
  <si>
    <t>Выполнение функций по переданным полномочиям</t>
  </si>
  <si>
    <t>Осуществление государственных полномочий по созданию и обеспечению деятельности административных комиссий</t>
  </si>
  <si>
    <t>Отдел по управлению муниципальным имуществом администрации сельского поселения Хатанга</t>
  </si>
  <si>
    <t>Оценка недвижимости, признание прав и регулирование отношений по государственной  и муниципальной собственности</t>
  </si>
  <si>
    <t>Реализация полномочий городских и сельских поселений по завозу топливно-энергетических ресурсов для бюджетных учреждений с печным отоплением</t>
  </si>
  <si>
    <t>Иные межбюджетные трансферты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</si>
  <si>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</si>
  <si>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</si>
  <si>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</si>
  <si>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Долгосрочная целевая программа "Обеспечение пожарной безопасности сельских населенных пунктов КК"</t>
  </si>
  <si>
    <t>Долгосрочная целевая программа "Обеспечение пожарной безопасности Таймырского Долгано-Ненецкого муниципального района на 2011-2013 годы"</t>
  </si>
  <si>
    <t>Национальная экономика</t>
  </si>
  <si>
    <t>Отдельные мероприятия в области автомобильного транспорта</t>
  </si>
  <si>
    <t>Субсидии юридическим лицам</t>
  </si>
  <si>
    <t>Безвозмездные перечисления организациям,   за  исключением  государственных и муниципальных организаций</t>
  </si>
  <si>
    <t>Дорожное хозяйство(дорожные фонды)</t>
  </si>
  <si>
    <t>Долгосрочная целевая программа "Дороги Красноярья" на 2012-2016 годы"</t>
  </si>
  <si>
    <t>Расходы по софинансированию за счет средств местного бюджета</t>
  </si>
  <si>
    <t>"05"  октября  2012г.</t>
  </si>
  <si>
    <t>Возмещение части затрат на хлебопечение</t>
  </si>
  <si>
    <t>Возмещение части затрат по доставке бензина их села Хатанга в поселки поселения</t>
  </si>
  <si>
    <t>Мероприятия по землеустройству и землепользованию</t>
  </si>
  <si>
    <t>Софинансирование мероприятий, предусмотренных долгосрочной целевой программой «О территориальном планировании края на 2009-2011 годы» за счет средств бюджетов городских и сельских поселений</t>
  </si>
  <si>
    <t>Жилищно-коммунальное хозяйство</t>
  </si>
  <si>
    <t>Финансирование расходов по содержанию и ремонту жилых помещений по договорам социального найма, договорам найма жилых помещений муниципального жилого фонда на 2011 год</t>
  </si>
  <si>
    <t>Реализация полномочий в части организации строительства жилых домов на территории сельского поселения Хатанга</t>
  </si>
  <si>
    <t xml:space="preserve">Софинансирование мероприятий, предусмотренных долгосрочной целевой программой "Дом" на 2010-2012 годы за счет средств бюджетов городских и сельских поселений </t>
  </si>
  <si>
    <t>Возмещение части затрат, связанных с предоставлением населению услуг бани</t>
  </si>
  <si>
    <t>Компенсация выпадающих доходов организаций жилищно-коммунального комплекса</t>
  </si>
  <si>
    <t>Уличное освещение</t>
  </si>
  <si>
    <t>Расходы на закупку товаров, работ и услуг для гос(муниципальных) нужд</t>
  </si>
  <si>
    <t>Организация и содержание мест захоронения</t>
  </si>
  <si>
    <t>Прочие мероприятия по благоустройству</t>
  </si>
  <si>
    <t>Образование</t>
  </si>
  <si>
    <t>Детская музыкальная школа сельского поселения Хатанга</t>
  </si>
  <si>
    <t>Реализация полномочий городских и сельских поселений по организации предоставления дополнительного образования</t>
  </si>
  <si>
    <t>Выполнение функций казенными учреждениями</t>
  </si>
  <si>
    <t>Проведение мероприятий для детей и молодежи</t>
  </si>
  <si>
    <t>КУЛЬТУРА И КИНЕМАТОГРАФИЯ</t>
  </si>
  <si>
    <t>Муниципальное бюджетное учреждение культуры "Хатангский культурно-досуговый комплекс"</t>
  </si>
  <si>
    <t xml:space="preserve">Комплектование книжных фондов библиотек муниципальных образований  
</t>
  </si>
  <si>
    <t>Предоставление субсидий бюджетным учреждениям на иные цели</t>
  </si>
  <si>
    <t>Софинансирование расходов на комплектование книжных фондов библиотек муниципальных  образований</t>
  </si>
  <si>
    <t>Обеспечение деятельности подведомственных учреждений</t>
  </si>
  <si>
    <t>Предоставление субсидий бюджетным учреждениям на выполнение муниципального задания</t>
  </si>
  <si>
    <t>ДЦП«Дороги Красноярья», в части содержания автомобильных дорог общего пользования местного значения городских и сельских поселений</t>
  </si>
  <si>
    <t>50104095222031000000</t>
  </si>
  <si>
    <t>50104095222031006000</t>
  </si>
  <si>
    <t>50104095222031006200</t>
  </si>
  <si>
    <t>50104095222031006220</t>
  </si>
  <si>
    <t>50104095222031006225</t>
  </si>
  <si>
    <t>56704120000000000000</t>
  </si>
  <si>
    <t>58505015229402017200</t>
  </si>
  <si>
    <t>Результат исполнения бюджета (дефицит/профицит)</t>
  </si>
  <si>
    <t>Совершенствование кадрового потенциала учреждений культуры и образовательных учреждений дополнительного образования детей в области культуры и искусства</t>
  </si>
  <si>
    <t>Укрепление материально- технической базы учреждений культуры и доп образования</t>
  </si>
  <si>
    <t>Отдел культуры администрации сельского поселения Хатанга</t>
  </si>
  <si>
    <t>Выполнение функций бюджетными учреждениями</t>
  </si>
  <si>
    <t>18210102030013000110</t>
  </si>
  <si>
    <t xml:space="preserve">      НАЛОГИ НА СОВОКУПНЫЙ ДОХОД</t>
  </si>
  <si>
    <t>18210500000000000000</t>
  </si>
  <si>
    <t xml:space="preserve">      Единый сельскохозяйственный налог 
</t>
  </si>
  <si>
    <t>18210503000010000110</t>
  </si>
  <si>
    <t>18210503010011000110</t>
  </si>
  <si>
    <t xml:space="preserve">     Единый сельскохозяйственный налог (за  налоговые  периоды, истекшие до 1 января 2011 года)
</t>
  </si>
  <si>
    <t>18210503020011000110</t>
  </si>
  <si>
    <t>Комплектование фондов муниципальных библиотек края</t>
  </si>
  <si>
    <t>55708014409900001210</t>
  </si>
  <si>
    <t>55708014409900001213</t>
  </si>
  <si>
    <t>55708044520000001210</t>
  </si>
  <si>
    <t>55708044520000001213</t>
  </si>
  <si>
    <t>55807025210610830211</t>
  </si>
  <si>
    <t>Приобретение компьютерной техники для мун.библиотек сельских поселений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</si>
  <si>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</si>
  <si>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</si>
  <si>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Социальная политика</t>
  </si>
  <si>
    <t>Доплаты к пенсиям гос.служащих субъектов РФ и муниципальных служащих</t>
  </si>
  <si>
    <t>Социальные выплаты</t>
  </si>
  <si>
    <t xml:space="preserve">Физическая культура </t>
  </si>
  <si>
    <t>55708014409900830000</t>
  </si>
  <si>
    <t>55708014409900830200</t>
  </si>
  <si>
    <t>55708014409900830290</t>
  </si>
  <si>
    <t>55708014409900841000</t>
  </si>
  <si>
    <t>55708014409900841200</t>
  </si>
  <si>
    <t>55708014409900841240</t>
  </si>
  <si>
    <t>55708014409900841241</t>
  </si>
  <si>
    <t>55708014409900842000</t>
  </si>
  <si>
    <t>55708014409900842200</t>
  </si>
  <si>
    <t>55708014409900842240</t>
  </si>
  <si>
    <t>55708014409900842241</t>
  </si>
  <si>
    <t>55708015220440842000</t>
  </si>
  <si>
    <t>55708015220440842200</t>
  </si>
  <si>
    <t>55708015220440842240</t>
  </si>
  <si>
    <t>55708015220440842241</t>
  </si>
  <si>
    <t>55708015220442842000</t>
  </si>
  <si>
    <t>55708015220442842200</t>
  </si>
  <si>
    <t>55708015220442842240</t>
  </si>
  <si>
    <t>55708015220442842241</t>
  </si>
  <si>
    <t>55708017960901000000</t>
  </si>
  <si>
    <t>55708017960901842000</t>
  </si>
  <si>
    <t>55708017960901842200</t>
  </si>
  <si>
    <t>55708017960901842240</t>
  </si>
  <si>
    <t>55708017960901842241</t>
  </si>
  <si>
    <t>55708017960902000000</t>
  </si>
  <si>
    <t>55708017960902842000</t>
  </si>
  <si>
    <t>55708017960902842200</t>
  </si>
  <si>
    <t>55708017960902842240</t>
  </si>
  <si>
    <t>55708017960902842241</t>
  </si>
  <si>
    <t>55708044520000000000</t>
  </si>
  <si>
    <t>50111015429700000000</t>
  </si>
  <si>
    <t>Мероприятия в области здравоохранения, спорта и физической культуры, туризма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</si>
  <si>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</si>
  <si>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</si>
  <si>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</si>
  <si>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</si>
  <si>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внутреннего долга</t>
  </si>
  <si>
    <t>00001000000000000000</t>
  </si>
  <si>
    <t>00001020000000000000</t>
  </si>
  <si>
    <t>53001020000000000000</t>
  </si>
  <si>
    <t>53001020020300000000</t>
  </si>
  <si>
    <t>53001020020300800000</t>
  </si>
  <si>
    <t>53001020020300800200</t>
  </si>
  <si>
    <t>53001030020300800210</t>
  </si>
  <si>
    <t>53001020020300800211</t>
  </si>
  <si>
    <t>53001020020300800213</t>
  </si>
  <si>
    <t>53001020023000000000</t>
  </si>
  <si>
    <t>53001030023000800000</t>
  </si>
  <si>
    <t>53001020023000800200</t>
  </si>
  <si>
    <t>53001020023000800210</t>
  </si>
  <si>
    <t>53001020023000800211</t>
  </si>
  <si>
    <t>53001020023000800213</t>
  </si>
  <si>
    <t>53001030000000000000</t>
  </si>
  <si>
    <t>53001030020400000000</t>
  </si>
  <si>
    <t>53001030020400800000</t>
  </si>
  <si>
    <t>53001030020400800200</t>
  </si>
  <si>
    <t>53001030020400800210</t>
  </si>
  <si>
    <t>53001030020400800211</t>
  </si>
  <si>
    <t>53001030020400800212</t>
  </si>
  <si>
    <t>50101139210271810300</t>
  </si>
  <si>
    <t>50101139210271810340</t>
  </si>
  <si>
    <t>56701130000000000000</t>
  </si>
  <si>
    <t>56701130020400000000</t>
  </si>
  <si>
    <t>56701130020400800000</t>
  </si>
  <si>
    <t>56701130020400800200</t>
  </si>
  <si>
    <t>56701130020400800210</t>
  </si>
  <si>
    <t>56701130020400800211</t>
  </si>
  <si>
    <t>56701130020400800212</t>
  </si>
  <si>
    <t>53001020020300800212</t>
  </si>
  <si>
    <t>00002000000000000000</t>
  </si>
  <si>
    <t>50105010000000000000</t>
  </si>
  <si>
    <t>56701130020400800213</t>
  </si>
  <si>
    <t>56701130020400800220</t>
  </si>
  <si>
    <t>56701130020400800221</t>
  </si>
  <si>
    <t>56701130020400800222</t>
  </si>
  <si>
    <t>56701130020400800226</t>
  </si>
  <si>
    <t>56701130020400800300</t>
  </si>
  <si>
    <t>56701130020400800340</t>
  </si>
  <si>
    <t>56701130023000000000</t>
  </si>
  <si>
    <t>56701130023000800000</t>
  </si>
  <si>
    <t>56701130023000800200</t>
  </si>
  <si>
    <t>56701130023000800210</t>
  </si>
  <si>
    <t>56701130023000800211</t>
  </si>
  <si>
    <t>56701130023000800213</t>
  </si>
  <si>
    <t>56701130900200000000</t>
  </si>
  <si>
    <t>56701130900200013000</t>
  </si>
  <si>
    <t>56701130900200013200</t>
  </si>
  <si>
    <t>18210102020012000110</t>
  </si>
  <si>
    <t>56701130900200013220</t>
  </si>
  <si>
    <t>53001020023000800000</t>
  </si>
  <si>
    <t>56701130900200013226</t>
  </si>
  <si>
    <t>58501130000000000000</t>
  </si>
  <si>
    <t>58501138210601000000</t>
  </si>
  <si>
    <t>58501138210601017000</t>
  </si>
  <si>
    <t>58501138210601017200</t>
  </si>
  <si>
    <t>58501138210601017250</t>
  </si>
  <si>
    <t>58501138210601017251</t>
  </si>
  <si>
    <t>00002030000000000000</t>
  </si>
  <si>
    <t>50102030013600000000</t>
  </si>
  <si>
    <t>50102030013600810000</t>
  </si>
  <si>
    <t>50102030013600810200</t>
  </si>
  <si>
    <t>50102030013600810210</t>
  </si>
  <si>
    <t>50102030013600810211</t>
  </si>
  <si>
    <t>50102030013600810212</t>
  </si>
  <si>
    <t>50102030013600810213</t>
  </si>
  <si>
    <t>50102030013600810220</t>
  </si>
  <si>
    <t>50102030013600810221</t>
  </si>
  <si>
    <t>58520204999109106151</t>
  </si>
  <si>
    <t>50102030013600810222</t>
  </si>
  <si>
    <t>50102030013600810223</t>
  </si>
  <si>
    <t>50102030013600810300</t>
  </si>
  <si>
    <t>50102030013600810310</t>
  </si>
  <si>
    <t>50102030013600810340</t>
  </si>
  <si>
    <t>00003100000000000000</t>
  </si>
  <si>
    <t>00003000000000000000</t>
  </si>
  <si>
    <t>50103100000000000000</t>
  </si>
  <si>
    <t>50103105227202000000</t>
  </si>
  <si>
    <t>50103105227202013000</t>
  </si>
  <si>
    <t>50103105227202013300</t>
  </si>
  <si>
    <t>58503100000000000000</t>
  </si>
  <si>
    <t>50103105227202013340</t>
  </si>
  <si>
    <t>58503107961400000000</t>
  </si>
  <si>
    <t>58503107961400017000</t>
  </si>
  <si>
    <t>58503107961400017200</t>
  </si>
  <si>
    <t>58503107961400017250</t>
  </si>
  <si>
    <t>58503107961400017251</t>
  </si>
  <si>
    <t>00004000000000000000</t>
  </si>
  <si>
    <t>00004080000000000000</t>
  </si>
  <si>
    <t>50104080000000000000</t>
  </si>
  <si>
    <t>454944,05</t>
  </si>
  <si>
    <t>50104083030200000000</t>
  </si>
  <si>
    <t>50104083030200006000</t>
  </si>
  <si>
    <t>50104083030200006200</t>
  </si>
  <si>
    <t>50104083030200006240</t>
  </si>
  <si>
    <t>50104083030200006242</t>
  </si>
  <si>
    <t>00004090000000000000</t>
  </si>
  <si>
    <t>50104090000000000000</t>
  </si>
  <si>
    <t>50104095222000000000</t>
  </si>
  <si>
    <t>50104095222000890000</t>
  </si>
  <si>
    <t>50104095222000890200</t>
  </si>
  <si>
    <t>50104095222000890220</t>
  </si>
  <si>
    <t>50104095222000890225</t>
  </si>
  <si>
    <t>00004120000000000000</t>
  </si>
  <si>
    <t>50104120000000000000</t>
  </si>
  <si>
    <t>50104120920010000000</t>
  </si>
  <si>
    <t>50104120920010006000</t>
  </si>
  <si>
    <t>50102030000000000000</t>
  </si>
  <si>
    <t>50105020921012890242</t>
  </si>
  <si>
    <t>00011000000000000000</t>
  </si>
  <si>
    <t>00011010000000000000</t>
  </si>
  <si>
    <t>50104120920010006200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</si>
  <si>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</si>
  <si>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</si>
  <si>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Источники финансирования дефицита бюджета - всего</t>
  </si>
  <si>
    <t>520</t>
  </si>
  <si>
    <t>58520204999101903151</t>
  </si>
  <si>
    <t>источники внутреннего финансирования бюджета</t>
  </si>
  <si>
    <t>из них:</t>
  </si>
  <si>
    <t>585 01030000000000 700</t>
  </si>
  <si>
    <t>585 01030000000000 800</t>
  </si>
  <si>
    <t>Изменение остатков средств</t>
  </si>
  <si>
    <t>585 01050000000000 500</t>
  </si>
  <si>
    <t>18210503010014000110</t>
  </si>
  <si>
    <t xml:space="preserve">Увеличение прочих остатков  средств бюджета </t>
  </si>
  <si>
    <t>585 01050200000000 500</t>
  </si>
  <si>
    <t xml:space="preserve">Увеличение прочих остатков денежных средств бюджета </t>
  </si>
  <si>
    <t>585 01050201000000 510</t>
  </si>
  <si>
    <t>58501050201100000510</t>
  </si>
  <si>
    <t>585 01050000000000 600</t>
  </si>
  <si>
    <t>585 01050200000000 600</t>
  </si>
  <si>
    <t>О.В.Смирнова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</si>
  <si>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</si>
  <si>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58521905000100000151</t>
  </si>
  <si>
    <t>50104120920010006240</t>
  </si>
  <si>
    <t>50104120920010006242</t>
  </si>
  <si>
    <t>50104120920020000000</t>
  </si>
  <si>
    <t>50104120920020006000</t>
  </si>
  <si>
    <t>50104120920020006200</t>
  </si>
  <si>
    <t>50104120920020006220</t>
  </si>
  <si>
    <t>50104120920020006222</t>
  </si>
  <si>
    <t>50104123400300000000</t>
  </si>
  <si>
    <t>50104123400300013000</t>
  </si>
  <si>
    <t>50104123400300013200</t>
  </si>
  <si>
    <t>50104123400300013220</t>
  </si>
  <si>
    <t>50104123400300013226</t>
  </si>
  <si>
    <t>56704123400300000000</t>
  </si>
  <si>
    <t>56704123400300013000</t>
  </si>
  <si>
    <t>56704123400300013200</t>
  </si>
  <si>
    <t>56704123400300013220</t>
  </si>
  <si>
    <t>56704123400300013226</t>
  </si>
  <si>
    <t>58504120000000000000</t>
  </si>
  <si>
    <t>58504127960401000000</t>
  </si>
  <si>
    <t>58504127960401017000</t>
  </si>
  <si>
    <t xml:space="preserve">от 05.10.2012 г. № 142-П </t>
  </si>
  <si>
    <t>администрации СП Хатанга</t>
  </si>
  <si>
    <r>
      <rPr>
        <b/>
        <sz val="10"/>
        <rFont val="Arial Narrow"/>
        <family val="2"/>
      </rPr>
      <t>Приложение</t>
    </r>
    <r>
      <rPr>
        <sz val="10"/>
        <rFont val="Arial Narrow"/>
        <family val="2"/>
      </rPr>
      <t xml:space="preserve"> к Постановлению</t>
    </r>
  </si>
  <si>
    <t xml:space="preserve">                                               Утверждаю:</t>
  </si>
  <si>
    <t>Н.А. Клыгина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</si>
</sst>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0000"/>
    <numFmt numFmtId="178" formatCode="000"/>
    <numFmt numFmtId="179" formatCode="0000000"/>
    <numFmt numFmtId="180" formatCode="#,##0.00;[Red]\-#,##0.00;0.00"/>
    <numFmt numFmtId="181" formatCode="#,##0.0000"/>
    <numFmt numFmtId="182" formatCode="#,##0.000"/>
    <numFmt numFmtId="183" formatCode="#,##0.00000"/>
    <numFmt numFmtId="184" formatCode="#,##0.00000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name val="Arial Cyr"/>
      <family val="0"/>
    </font>
    <font>
      <sz val="8"/>
      <color indexed="10"/>
      <name val="Arial Cyr"/>
      <family val="2"/>
    </font>
    <font>
      <b/>
      <sz val="10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sz val="13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49" fontId="4" fillId="0" borderId="14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" fontId="4" fillId="0" borderId="18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left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 vertical="top" wrapText="1"/>
    </xf>
    <xf numFmtId="4" fontId="4" fillId="0" borderId="30" xfId="0" applyNumberFormat="1" applyFont="1" applyBorder="1" applyAlignment="1">
      <alignment horizontal="right" vertical="top"/>
    </xf>
    <xf numFmtId="4" fontId="4" fillId="0" borderId="21" xfId="0" applyNumberFormat="1" applyFont="1" applyBorder="1" applyAlignment="1">
      <alignment horizontal="right" vertical="top"/>
    </xf>
    <xf numFmtId="4" fontId="4" fillId="0" borderId="2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4" fontId="4" fillId="0" borderId="30" xfId="0" applyNumberFormat="1" applyFont="1" applyFill="1" applyBorder="1" applyAlignment="1">
      <alignment horizontal="right" vertical="top"/>
    </xf>
    <xf numFmtId="4" fontId="4" fillId="0" borderId="21" xfId="0" applyNumberFormat="1" applyFont="1" applyFill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9" fillId="0" borderId="31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9" fillId="0" borderId="31" xfId="53" applyNumberFormat="1" applyFont="1" applyFill="1" applyBorder="1" applyAlignment="1" applyProtection="1">
      <alignment vertical="top" wrapText="1"/>
      <protection hidden="1"/>
    </xf>
    <xf numFmtId="0" fontId="12" fillId="0" borderId="0" xfId="0" applyFont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" fontId="13" fillId="0" borderId="20" xfId="0" applyNumberFormat="1" applyFont="1" applyFill="1" applyBorder="1" applyAlignment="1">
      <alignment horizontal="right" vertical="top"/>
    </xf>
    <xf numFmtId="4" fontId="13" fillId="0" borderId="20" xfId="0" applyNumberFormat="1" applyFont="1" applyBorder="1" applyAlignment="1">
      <alignment horizontal="right" vertical="top"/>
    </xf>
    <xf numFmtId="0" fontId="0" fillId="0" borderId="15" xfId="0" applyBorder="1" applyAlignment="1">
      <alignment/>
    </xf>
    <xf numFmtId="0" fontId="4" fillId="0" borderId="25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33" xfId="0" applyFont="1" applyBorder="1" applyAlignment="1">
      <alignment horizont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0" fontId="4" fillId="0" borderId="21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" fontId="4" fillId="0" borderId="34" xfId="0" applyNumberFormat="1" applyFont="1" applyBorder="1" applyAlignment="1">
      <alignment horizontal="right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181" fontId="4" fillId="0" borderId="18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left"/>
    </xf>
    <xf numFmtId="49" fontId="4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35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left" wrapText="1"/>
    </xf>
    <xf numFmtId="49" fontId="8" fillId="0" borderId="31" xfId="0" applyNumberFormat="1" applyFont="1" applyFill="1" applyBorder="1" applyAlignment="1">
      <alignment horizontal="center" wrapText="1"/>
    </xf>
    <xf numFmtId="4" fontId="8" fillId="0" borderId="36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5" xfId="0" applyFill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15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49" fontId="4" fillId="0" borderId="15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14" fillId="0" borderId="31" xfId="0" applyNumberFormat="1" applyFont="1" applyFill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3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vertical="center" wrapText="1"/>
    </xf>
    <xf numFmtId="0" fontId="10" fillId="33" borderId="3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/>
    </xf>
    <xf numFmtId="0" fontId="14" fillId="0" borderId="31" xfId="0" applyFont="1" applyFill="1" applyBorder="1" applyAlignment="1">
      <alignment wrapText="1"/>
    </xf>
    <xf numFmtId="0" fontId="10" fillId="0" borderId="31" xfId="0" applyFont="1" applyFill="1" applyBorder="1" applyAlignment="1">
      <alignment wrapText="1"/>
    </xf>
    <xf numFmtId="0" fontId="10" fillId="0" borderId="15" xfId="53" applyNumberFormat="1" applyFont="1" applyFill="1" applyBorder="1" applyAlignment="1" applyProtection="1">
      <alignment horizontal="left" vertical="top" wrapText="1"/>
      <protection hidden="1"/>
    </xf>
    <xf numFmtId="0" fontId="10" fillId="0" borderId="31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31" xfId="53" applyNumberFormat="1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8" fillId="0" borderId="0" xfId="0" applyFont="1" applyBorder="1" applyAlignment="1">
      <alignment horizontal="left" wrapText="1"/>
    </xf>
    <xf numFmtId="49" fontId="8" fillId="0" borderId="29" xfId="0" applyNumberFormat="1" applyFont="1" applyBorder="1" applyAlignment="1">
      <alignment horizontal="center" vertical="top" wrapText="1"/>
    </xf>
    <xf numFmtId="4" fontId="8" fillId="0" borderId="30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4" fontId="4" fillId="0" borderId="21" xfId="0" applyNumberFormat="1" applyFont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49" fontId="4" fillId="0" borderId="25" xfId="0" applyNumberFormat="1" applyFont="1" applyBorder="1" applyAlignment="1">
      <alignment horizontal="center" vertical="top" wrapText="1"/>
    </xf>
    <xf numFmtId="4" fontId="4" fillId="33" borderId="30" xfId="0" applyNumberFormat="1" applyFont="1" applyFill="1" applyBorder="1" applyAlignment="1">
      <alignment horizontal="right" vertical="top"/>
    </xf>
    <xf numFmtId="177" fontId="14" fillId="0" borderId="40" xfId="53" applyNumberFormat="1" applyFont="1" applyFill="1" applyBorder="1" applyAlignment="1" applyProtection="1">
      <alignment horizontal="left" wrapText="1"/>
      <protection hidden="1"/>
    </xf>
    <xf numFmtId="177" fontId="15" fillId="0" borderId="41" xfId="53" applyNumberFormat="1" applyFont="1" applyFill="1" applyBorder="1" applyAlignment="1" applyProtection="1">
      <alignment horizontal="left" wrapText="1"/>
      <protection hidden="1"/>
    </xf>
    <xf numFmtId="177" fontId="9" fillId="0" borderId="41" xfId="53" applyNumberFormat="1" applyFont="1" applyFill="1" applyBorder="1" applyAlignment="1" applyProtection="1">
      <alignment horizontal="left" wrapText="1"/>
      <protection hidden="1"/>
    </xf>
    <xf numFmtId="177" fontId="14" fillId="0" borderId="41" xfId="53" applyNumberFormat="1" applyFont="1" applyFill="1" applyBorder="1" applyAlignment="1" applyProtection="1">
      <alignment horizontal="left" wrapText="1"/>
      <protection hidden="1"/>
    </xf>
    <xf numFmtId="177" fontId="9" fillId="0" borderId="41" xfId="54" applyNumberFormat="1" applyFont="1" applyFill="1" applyBorder="1" applyAlignment="1" applyProtection="1">
      <alignment horizontal="left" wrapText="1"/>
      <protection hidden="1"/>
    </xf>
    <xf numFmtId="177" fontId="14" fillId="0" borderId="41" xfId="54" applyNumberFormat="1" applyFont="1" applyFill="1" applyBorder="1" applyAlignment="1" applyProtection="1">
      <alignment horizontal="left" wrapText="1"/>
      <protection hidden="1"/>
    </xf>
    <xf numFmtId="49" fontId="8" fillId="0" borderId="15" xfId="0" applyNumberFormat="1" applyFont="1" applyFill="1" applyBorder="1" applyAlignment="1">
      <alignment horizontal="center" wrapText="1"/>
    </xf>
    <xf numFmtId="4" fontId="8" fillId="0" borderId="15" xfId="0" applyNumberFormat="1" applyFont="1" applyFill="1" applyBorder="1" applyAlignment="1">
      <alignment horizontal="right"/>
    </xf>
    <xf numFmtId="49" fontId="8" fillId="0" borderId="15" xfId="0" applyNumberFormat="1" applyFont="1" applyFill="1" applyBorder="1" applyAlignment="1">
      <alignment horizontal="center" wrapText="1"/>
    </xf>
    <xf numFmtId="4" fontId="8" fillId="0" borderId="15" xfId="0" applyNumberFormat="1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5" xfId="0" applyNumberFormat="1" applyFont="1" applyFill="1" applyBorder="1" applyAlignment="1">
      <alignment horizontal="right"/>
    </xf>
    <xf numFmtId="180" fontId="9" fillId="0" borderId="15" xfId="53" applyNumberFormat="1" applyFont="1" applyFill="1" applyBorder="1" applyAlignment="1" applyProtection="1">
      <alignment/>
      <protection hidden="1"/>
    </xf>
    <xf numFmtId="180" fontId="15" fillId="0" borderId="15" xfId="53" applyNumberFormat="1" applyFont="1" applyFill="1" applyBorder="1" applyAlignment="1" applyProtection="1">
      <alignment/>
      <protection hidden="1"/>
    </xf>
    <xf numFmtId="4" fontId="4" fillId="33" borderId="15" xfId="0" applyNumberFormat="1" applyFont="1" applyFill="1" applyBorder="1" applyAlignment="1">
      <alignment horizontal="right"/>
    </xf>
    <xf numFmtId="180" fontId="14" fillId="0" borderId="15" xfId="53" applyNumberFormat="1" applyFont="1" applyFill="1" applyBorder="1" applyAlignment="1" applyProtection="1">
      <alignment/>
      <protection hidden="1"/>
    </xf>
    <xf numFmtId="180" fontId="11" fillId="0" borderId="15" xfId="53" applyNumberFormat="1" applyFont="1" applyFill="1" applyBorder="1" applyAlignment="1" applyProtection="1">
      <alignment/>
      <protection hidden="1"/>
    </xf>
    <xf numFmtId="49" fontId="15" fillId="0" borderId="15" xfId="53" applyNumberFormat="1" applyFont="1" applyFill="1" applyBorder="1" applyAlignment="1" applyProtection="1">
      <alignment horizontal="right"/>
      <protection hidden="1"/>
    </xf>
    <xf numFmtId="49" fontId="9" fillId="0" borderId="15" xfId="53" applyNumberFormat="1" applyFont="1" applyFill="1" applyBorder="1" applyAlignment="1" applyProtection="1">
      <alignment horizontal="right"/>
      <protection hidden="1"/>
    </xf>
    <xf numFmtId="4" fontId="4" fillId="33" borderId="15" xfId="0" applyNumberFormat="1" applyFont="1" applyFill="1" applyBorder="1" applyAlignment="1">
      <alignment horizontal="right" vertical="center"/>
    </xf>
    <xf numFmtId="180" fontId="15" fillId="0" borderId="15" xfId="53" applyNumberFormat="1" applyFont="1" applyFill="1" applyBorder="1" applyAlignment="1" applyProtection="1">
      <alignment/>
      <protection hidden="1"/>
    </xf>
    <xf numFmtId="177" fontId="15" fillId="0" borderId="41" xfId="54" applyNumberFormat="1" applyFont="1" applyFill="1" applyBorder="1" applyAlignment="1" applyProtection="1">
      <alignment horizontal="left" wrapText="1"/>
      <protection hidden="1"/>
    </xf>
    <xf numFmtId="180" fontId="9" fillId="0" borderId="15" xfId="53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0" borderId="42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42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49" fontId="19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right"/>
    </xf>
    <xf numFmtId="0" fontId="4" fillId="0" borderId="3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4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"/>
  <sheetViews>
    <sheetView tabSelected="1" zoomScalePageLayoutView="0" workbookViewId="0" topLeftCell="A2">
      <selection activeCell="A3" sqref="A3"/>
    </sheetView>
  </sheetViews>
  <sheetFormatPr defaultColWidth="9.00390625" defaultRowHeight="12.75"/>
  <cols>
    <col min="1" max="1" width="43.0039062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5.125" style="2" customWidth="1"/>
    <col min="9" max="9" width="23.375" style="1" customWidth="1"/>
    <col min="10" max="10" width="13.375" style="1" customWidth="1"/>
    <col min="11" max="11" width="13.875" style="0" customWidth="1"/>
    <col min="16" max="17" width="13.875" style="0" bestFit="1" customWidth="1"/>
  </cols>
  <sheetData>
    <row r="1" spans="9:11" ht="19.5" customHeight="1">
      <c r="I1" s="201" t="s">
        <v>884</v>
      </c>
      <c r="J1" s="201"/>
      <c r="K1" s="201"/>
    </row>
    <row r="2" spans="9:11" ht="15.75" customHeight="1">
      <c r="I2" s="202" t="s">
        <v>194</v>
      </c>
      <c r="J2" s="202"/>
      <c r="K2" s="202"/>
    </row>
    <row r="3" spans="9:11" ht="14.25" customHeight="1">
      <c r="I3" s="202" t="s">
        <v>190</v>
      </c>
      <c r="J3" s="202"/>
      <c r="K3" s="202"/>
    </row>
    <row r="4" spans="9:11" ht="17.25" customHeight="1" hidden="1">
      <c r="I4" s="202" t="s">
        <v>191</v>
      </c>
      <c r="J4" s="202"/>
      <c r="K4" s="202"/>
    </row>
    <row r="5" spans="10:11" ht="18" customHeight="1">
      <c r="J5" s="36"/>
      <c r="K5" t="s">
        <v>885</v>
      </c>
    </row>
    <row r="6" spans="1:11" ht="17.25" customHeight="1">
      <c r="A6" s="29"/>
      <c r="B6" s="29"/>
      <c r="C6" s="29"/>
      <c r="D6" s="30"/>
      <c r="E6" s="30"/>
      <c r="F6" s="30"/>
      <c r="G6" s="30"/>
      <c r="H6" s="30"/>
      <c r="I6" s="202" t="s">
        <v>192</v>
      </c>
      <c r="J6" s="202"/>
      <c r="K6" s="202"/>
    </row>
    <row r="7" spans="3:11" ht="13.5" customHeight="1">
      <c r="C7" s="4"/>
      <c r="I7" s="191"/>
      <c r="J7" s="191"/>
      <c r="K7" s="191"/>
    </row>
    <row r="8" spans="3:11" ht="13.5" customHeight="1">
      <c r="C8" s="4"/>
      <c r="I8" s="181"/>
      <c r="J8" s="192" t="s">
        <v>883</v>
      </c>
      <c r="K8" s="192"/>
    </row>
    <row r="9" spans="3:11" ht="13.5" customHeight="1">
      <c r="C9" s="4"/>
      <c r="I9" s="181"/>
      <c r="J9" s="190" t="s">
        <v>882</v>
      </c>
      <c r="K9" s="190"/>
    </row>
    <row r="10" spans="1:11" ht="12.75" customHeight="1">
      <c r="A10" s="31"/>
      <c r="B10" s="31"/>
      <c r="C10" s="31"/>
      <c r="D10" s="31"/>
      <c r="E10" s="31"/>
      <c r="F10" s="31"/>
      <c r="G10" s="31"/>
      <c r="H10" s="31"/>
      <c r="I10" s="31"/>
      <c r="J10" s="193" t="s">
        <v>881</v>
      </c>
      <c r="K10" s="193"/>
    </row>
    <row r="11" spans="1:11" ht="15.75" customHeight="1">
      <c r="A11" s="4"/>
      <c r="B11" s="4"/>
      <c r="C11" s="4"/>
      <c r="D11" s="4"/>
      <c r="E11" s="4"/>
      <c r="F11" s="4"/>
      <c r="G11" s="4"/>
      <c r="H11" s="4"/>
      <c r="I11" s="3"/>
      <c r="J11" s="17"/>
      <c r="K11" s="60"/>
    </row>
    <row r="12" spans="1:11" ht="13.5" customHeight="1">
      <c r="A12" s="200" t="s">
        <v>344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</row>
    <row r="13" spans="1:11" ht="15.75" customHeight="1">
      <c r="A13" s="200" t="s">
        <v>193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</row>
    <row r="14" spans="1:11" ht="13.5" customHeight="1">
      <c r="A14" s="32"/>
      <c r="B14" s="32"/>
      <c r="C14" s="4"/>
      <c r="D14" s="4"/>
      <c r="E14" s="4"/>
      <c r="F14" s="4"/>
      <c r="G14" s="4"/>
      <c r="H14" s="4"/>
      <c r="I14" s="3"/>
      <c r="J14" s="3"/>
      <c r="K14" s="60"/>
    </row>
    <row r="15" spans="1:11" ht="13.5" customHeight="1">
      <c r="A15" s="4"/>
      <c r="B15" s="4"/>
      <c r="C15" s="4"/>
      <c r="D15" s="4"/>
      <c r="E15" s="4"/>
      <c r="F15" s="4"/>
      <c r="G15" s="4"/>
      <c r="H15" s="4"/>
      <c r="I15" s="3"/>
      <c r="J15" s="17"/>
      <c r="K15" s="60"/>
    </row>
    <row r="16" spans="3:11" ht="13.5" customHeight="1">
      <c r="C16" s="5"/>
      <c r="D16" s="5" t="s">
        <v>345</v>
      </c>
      <c r="E16" s="5"/>
      <c r="F16" s="5"/>
      <c r="G16" s="5"/>
      <c r="H16" s="5"/>
      <c r="I16" s="3"/>
      <c r="J16" s="3"/>
      <c r="K16" s="33"/>
    </row>
    <row r="17" spans="1:11" ht="5.25" customHeight="1">
      <c r="A17" s="34"/>
      <c r="B17" s="34"/>
      <c r="C17" s="34"/>
      <c r="D17" s="35"/>
      <c r="E17" s="35"/>
      <c r="F17" s="35"/>
      <c r="G17" s="35"/>
      <c r="H17" s="35"/>
      <c r="I17" s="36"/>
      <c r="J17" s="36"/>
      <c r="K17" s="37"/>
    </row>
    <row r="18" spans="1:11" ht="13.5" customHeight="1">
      <c r="A18" s="182"/>
      <c r="B18" s="183"/>
      <c r="C18" s="184" t="s">
        <v>346</v>
      </c>
      <c r="D18" s="203" t="s">
        <v>347</v>
      </c>
      <c r="E18" s="204"/>
      <c r="F18" s="204"/>
      <c r="G18" s="204"/>
      <c r="H18" s="205"/>
      <c r="I18" s="62" t="s">
        <v>348</v>
      </c>
      <c r="J18" s="27"/>
      <c r="K18" s="184" t="s">
        <v>349</v>
      </c>
    </row>
    <row r="19" spans="1:11" ht="9.75" customHeight="1">
      <c r="A19" s="185" t="s">
        <v>277</v>
      </c>
      <c r="B19" s="38"/>
      <c r="C19" s="38" t="s">
        <v>350</v>
      </c>
      <c r="D19" s="206"/>
      <c r="E19" s="207"/>
      <c r="F19" s="207"/>
      <c r="G19" s="207"/>
      <c r="H19" s="208"/>
      <c r="I19" s="28" t="s">
        <v>351</v>
      </c>
      <c r="J19" s="28" t="s">
        <v>279</v>
      </c>
      <c r="K19" s="28" t="s">
        <v>352</v>
      </c>
    </row>
    <row r="20" spans="1:11" ht="9.75" customHeight="1">
      <c r="A20" s="186"/>
      <c r="B20" s="187"/>
      <c r="C20" s="188" t="s">
        <v>353</v>
      </c>
      <c r="D20" s="209"/>
      <c r="E20" s="210"/>
      <c r="F20" s="210"/>
      <c r="G20" s="210"/>
      <c r="H20" s="211"/>
      <c r="I20" s="189" t="s">
        <v>352</v>
      </c>
      <c r="J20" s="189"/>
      <c r="K20" s="189"/>
    </row>
    <row r="21" spans="1:11" ht="28.5" customHeight="1">
      <c r="A21" s="40">
        <v>1</v>
      </c>
      <c r="B21" s="40"/>
      <c r="C21" s="61">
        <v>2</v>
      </c>
      <c r="D21" s="203">
        <v>3</v>
      </c>
      <c r="E21" s="204"/>
      <c r="F21" s="204"/>
      <c r="G21" s="204"/>
      <c r="H21" s="205"/>
      <c r="I21" s="62" t="s">
        <v>274</v>
      </c>
      <c r="J21" s="62" t="s">
        <v>275</v>
      </c>
      <c r="K21" s="115" t="s">
        <v>280</v>
      </c>
    </row>
    <row r="22" spans="1:11" ht="13.5" customHeight="1">
      <c r="A22" s="65" t="s">
        <v>402</v>
      </c>
      <c r="B22" s="40"/>
      <c r="C22" s="62" t="s">
        <v>403</v>
      </c>
      <c r="D22" s="212" t="s">
        <v>404</v>
      </c>
      <c r="E22" s="213"/>
      <c r="F22" s="213"/>
      <c r="G22" s="213"/>
      <c r="H22" s="214"/>
      <c r="I22" s="72">
        <f>I24+I81</f>
        <v>732187894.45</v>
      </c>
      <c r="J22" s="72">
        <f>J24+J81</f>
        <v>413976142.1</v>
      </c>
      <c r="K22" s="116">
        <f>I22-J22</f>
        <v>318211752.35</v>
      </c>
    </row>
    <row r="23" spans="1:11" ht="12.75" customHeight="1">
      <c r="A23" s="66" t="s">
        <v>405</v>
      </c>
      <c r="B23" s="64"/>
      <c r="C23" s="64"/>
      <c r="D23" s="212"/>
      <c r="E23" s="213"/>
      <c r="F23" s="213"/>
      <c r="G23" s="213"/>
      <c r="H23" s="214"/>
      <c r="I23" s="71"/>
      <c r="J23" s="71"/>
      <c r="K23" s="71"/>
    </row>
    <row r="24" spans="1:11" ht="35.25" customHeight="1">
      <c r="A24" s="124" t="s">
        <v>354</v>
      </c>
      <c r="B24" s="41">
        <v>1</v>
      </c>
      <c r="C24" s="52"/>
      <c r="D24" s="194" t="s">
        <v>407</v>
      </c>
      <c r="E24" s="195"/>
      <c r="F24" s="195"/>
      <c r="G24" s="195"/>
      <c r="H24" s="196"/>
      <c r="I24" s="47">
        <f>I25+I43+I52+I55+I68+I72</f>
        <v>25896174.84</v>
      </c>
      <c r="J24" s="47">
        <f>J25+J37+J43+J52+J55+J68+J72+J76+J79</f>
        <v>21403543.480000004</v>
      </c>
      <c r="K24" s="49">
        <f aca="true" t="shared" si="0" ref="K24:K115">IF(ISNUMBER(I24),I24,0)-IF(ISNUMBER(J24),J24,0)</f>
        <v>4492631.359999996</v>
      </c>
    </row>
    <row r="25" spans="1:17" ht="12.75" customHeight="1">
      <c r="A25" s="125" t="s">
        <v>355</v>
      </c>
      <c r="B25" s="41">
        <v>1</v>
      </c>
      <c r="C25" s="52"/>
      <c r="D25" s="194" t="s">
        <v>406</v>
      </c>
      <c r="E25" s="195"/>
      <c r="F25" s="195"/>
      <c r="G25" s="195"/>
      <c r="H25" s="196"/>
      <c r="I25" s="47">
        <f>I26</f>
        <v>14531430</v>
      </c>
      <c r="J25" s="47">
        <f>J26</f>
        <v>9845656.85</v>
      </c>
      <c r="K25" s="49">
        <f t="shared" si="0"/>
        <v>4685773.15</v>
      </c>
      <c r="P25" s="46"/>
      <c r="Q25" s="46"/>
    </row>
    <row r="26" spans="1:17" ht="29.25" customHeight="1">
      <c r="A26" s="125" t="s">
        <v>356</v>
      </c>
      <c r="B26" s="41">
        <v>1</v>
      </c>
      <c r="C26" s="42"/>
      <c r="D26" s="197" t="s">
        <v>408</v>
      </c>
      <c r="E26" s="198"/>
      <c r="F26" s="198"/>
      <c r="G26" s="198"/>
      <c r="H26" s="199"/>
      <c r="I26" s="43">
        <f>I27+I31</f>
        <v>14531430</v>
      </c>
      <c r="J26" s="44">
        <f>SUM(J27:J36)</f>
        <v>9845656.85</v>
      </c>
      <c r="K26" s="45">
        <f t="shared" si="0"/>
        <v>4685773.15</v>
      </c>
      <c r="P26" s="46"/>
      <c r="Q26" s="46"/>
    </row>
    <row r="27" spans="1:11" ht="83.25" customHeight="1">
      <c r="A27" s="56" t="s">
        <v>507</v>
      </c>
      <c r="B27" s="41">
        <v>1</v>
      </c>
      <c r="C27" s="42"/>
      <c r="D27" s="194" t="s">
        <v>409</v>
      </c>
      <c r="E27" s="195"/>
      <c r="F27" s="195"/>
      <c r="G27" s="195"/>
      <c r="H27" s="196"/>
      <c r="I27" s="47">
        <v>14519320</v>
      </c>
      <c r="J27" s="48">
        <v>9755087.88</v>
      </c>
      <c r="K27" s="49">
        <f t="shared" si="0"/>
        <v>4764232.119999999</v>
      </c>
    </row>
    <row r="28" spans="1:11" ht="83.25" customHeight="1">
      <c r="A28" s="56" t="s">
        <v>507</v>
      </c>
      <c r="B28" s="41"/>
      <c r="C28" s="42"/>
      <c r="D28" s="194" t="s">
        <v>437</v>
      </c>
      <c r="E28" s="195"/>
      <c r="F28" s="195"/>
      <c r="G28" s="195"/>
      <c r="H28" s="196"/>
      <c r="I28" s="47"/>
      <c r="J28" s="48">
        <v>7796.92</v>
      </c>
      <c r="K28" s="49">
        <f t="shared" si="0"/>
        <v>-7796.92</v>
      </c>
    </row>
    <row r="29" spans="1:11" ht="83.25" customHeight="1">
      <c r="A29" s="56" t="s">
        <v>507</v>
      </c>
      <c r="B29" s="41"/>
      <c r="C29" s="42"/>
      <c r="D29" s="194" t="s">
        <v>438</v>
      </c>
      <c r="E29" s="195"/>
      <c r="F29" s="195"/>
      <c r="G29" s="195"/>
      <c r="H29" s="196"/>
      <c r="I29" s="47"/>
      <c r="J29" s="48">
        <v>1692.62</v>
      </c>
      <c r="K29" s="49">
        <f t="shared" si="0"/>
        <v>-1692.62</v>
      </c>
    </row>
    <row r="30" spans="1:11" ht="83.25" customHeight="1">
      <c r="A30" s="56" t="s">
        <v>507</v>
      </c>
      <c r="B30" s="41"/>
      <c r="C30" s="42"/>
      <c r="D30" s="194" t="s">
        <v>502</v>
      </c>
      <c r="E30" s="195"/>
      <c r="F30" s="195"/>
      <c r="G30" s="195"/>
      <c r="H30" s="196"/>
      <c r="I30" s="47"/>
      <c r="J30" s="48"/>
      <c r="K30" s="49">
        <f t="shared" si="0"/>
        <v>0</v>
      </c>
    </row>
    <row r="31" spans="1:11" ht="123" customHeight="1">
      <c r="A31" s="56" t="s">
        <v>508</v>
      </c>
      <c r="B31" s="53"/>
      <c r="C31" s="52"/>
      <c r="D31" s="194" t="s">
        <v>570</v>
      </c>
      <c r="E31" s="195"/>
      <c r="F31" s="195"/>
      <c r="G31" s="195"/>
      <c r="H31" s="196"/>
      <c r="I31" s="47">
        <v>12110</v>
      </c>
      <c r="J31" s="48">
        <v>33421.73</v>
      </c>
      <c r="K31" s="49">
        <f t="shared" si="0"/>
        <v>-21311.730000000003</v>
      </c>
    </row>
    <row r="32" spans="1:11" ht="123" customHeight="1">
      <c r="A32" s="56" t="s">
        <v>508</v>
      </c>
      <c r="B32" s="53"/>
      <c r="C32" s="52"/>
      <c r="D32" s="194" t="s">
        <v>775</v>
      </c>
      <c r="E32" s="195"/>
      <c r="F32" s="195"/>
      <c r="G32" s="195"/>
      <c r="H32" s="196"/>
      <c r="I32" s="47"/>
      <c r="J32" s="47">
        <v>107.12</v>
      </c>
      <c r="K32" s="49"/>
    </row>
    <row r="33" spans="1:11" ht="123" customHeight="1">
      <c r="A33" s="56" t="s">
        <v>508</v>
      </c>
      <c r="B33" s="53"/>
      <c r="C33" s="52"/>
      <c r="D33" s="194" t="s">
        <v>186</v>
      </c>
      <c r="E33" s="195"/>
      <c r="F33" s="195"/>
      <c r="G33" s="195"/>
      <c r="H33" s="196"/>
      <c r="I33" s="47"/>
      <c r="J33" s="47">
        <v>304.74</v>
      </c>
      <c r="K33" s="49"/>
    </row>
    <row r="34" spans="1:11" ht="62.25" customHeight="1">
      <c r="A34" s="56" t="s">
        <v>187</v>
      </c>
      <c r="B34" s="53"/>
      <c r="C34" s="52"/>
      <c r="D34" s="194" t="s">
        <v>439</v>
      </c>
      <c r="E34" s="195"/>
      <c r="F34" s="195"/>
      <c r="G34" s="195"/>
      <c r="H34" s="196"/>
      <c r="I34" s="47"/>
      <c r="J34" s="47">
        <v>46785.73</v>
      </c>
      <c r="K34" s="49">
        <f t="shared" si="0"/>
        <v>-46785.73</v>
      </c>
    </row>
    <row r="35" spans="1:11" ht="62.25" customHeight="1">
      <c r="A35" s="56" t="s">
        <v>187</v>
      </c>
      <c r="B35" s="53"/>
      <c r="C35" s="52"/>
      <c r="D35" s="194" t="s">
        <v>188</v>
      </c>
      <c r="E35" s="195"/>
      <c r="F35" s="195"/>
      <c r="G35" s="195"/>
      <c r="H35" s="196"/>
      <c r="I35" s="47"/>
      <c r="J35" s="47">
        <v>360.11</v>
      </c>
      <c r="K35" s="49">
        <f t="shared" si="0"/>
        <v>-360.11</v>
      </c>
    </row>
    <row r="36" spans="1:11" ht="62.25" customHeight="1">
      <c r="A36" s="56" t="s">
        <v>187</v>
      </c>
      <c r="B36" s="53"/>
      <c r="C36" s="52"/>
      <c r="D36" s="194" t="s">
        <v>667</v>
      </c>
      <c r="E36" s="195"/>
      <c r="F36" s="195"/>
      <c r="G36" s="195"/>
      <c r="H36" s="196"/>
      <c r="I36" s="47"/>
      <c r="J36" s="47">
        <v>100</v>
      </c>
      <c r="K36" s="49">
        <f t="shared" si="0"/>
        <v>-100</v>
      </c>
    </row>
    <row r="37" spans="1:11" ht="62.25" customHeight="1">
      <c r="A37" s="132" t="s">
        <v>668</v>
      </c>
      <c r="B37" s="53"/>
      <c r="C37" s="52"/>
      <c r="D37" s="194" t="s">
        <v>669</v>
      </c>
      <c r="E37" s="195"/>
      <c r="F37" s="195"/>
      <c r="G37" s="195"/>
      <c r="H37" s="196"/>
      <c r="I37" s="47">
        <f>I38</f>
        <v>0</v>
      </c>
      <c r="J37" s="47">
        <f>J38</f>
        <v>140638.69</v>
      </c>
      <c r="K37" s="49">
        <f t="shared" si="0"/>
        <v>-140638.69</v>
      </c>
    </row>
    <row r="38" spans="1:11" ht="62.25" customHeight="1">
      <c r="A38" s="56" t="s">
        <v>670</v>
      </c>
      <c r="B38" s="53"/>
      <c r="C38" s="52"/>
      <c r="D38" s="194" t="s">
        <v>671</v>
      </c>
      <c r="E38" s="195"/>
      <c r="F38" s="195"/>
      <c r="G38" s="195"/>
      <c r="H38" s="196"/>
      <c r="I38" s="47">
        <f>I39+I42</f>
        <v>0</v>
      </c>
      <c r="J38" s="47">
        <f>J39+J42+J40+J41</f>
        <v>140638.69</v>
      </c>
      <c r="K38" s="49">
        <f t="shared" si="0"/>
        <v>-140638.69</v>
      </c>
    </row>
    <row r="39" spans="1:11" ht="62.25" customHeight="1">
      <c r="A39" s="56" t="s">
        <v>670</v>
      </c>
      <c r="B39" s="53"/>
      <c r="C39" s="52"/>
      <c r="D39" s="194" t="s">
        <v>672</v>
      </c>
      <c r="E39" s="195"/>
      <c r="F39" s="195"/>
      <c r="G39" s="195"/>
      <c r="H39" s="196"/>
      <c r="I39" s="47"/>
      <c r="J39" s="47">
        <v>150449.04</v>
      </c>
      <c r="K39" s="49">
        <f t="shared" si="0"/>
        <v>-150449.04</v>
      </c>
    </row>
    <row r="40" spans="1:11" ht="62.25" customHeight="1">
      <c r="A40" s="56" t="s">
        <v>670</v>
      </c>
      <c r="B40" s="53"/>
      <c r="C40" s="52"/>
      <c r="D40" s="194" t="s">
        <v>525</v>
      </c>
      <c r="E40" s="195"/>
      <c r="F40" s="195"/>
      <c r="G40" s="195"/>
      <c r="H40" s="196"/>
      <c r="I40" s="47"/>
      <c r="J40" s="47">
        <v>4264.09</v>
      </c>
      <c r="K40" s="49">
        <f t="shared" si="0"/>
        <v>-4264.09</v>
      </c>
    </row>
    <row r="41" spans="1:11" ht="62.25" customHeight="1">
      <c r="A41" s="56" t="s">
        <v>670</v>
      </c>
      <c r="B41" s="53"/>
      <c r="C41" s="52"/>
      <c r="D41" s="194" t="s">
        <v>850</v>
      </c>
      <c r="E41" s="195"/>
      <c r="F41" s="195"/>
      <c r="G41" s="195"/>
      <c r="H41" s="196"/>
      <c r="I41" s="47"/>
      <c r="J41" s="47">
        <v>0.01</v>
      </c>
      <c r="K41" s="49">
        <f t="shared" si="0"/>
        <v>-0.01</v>
      </c>
    </row>
    <row r="42" spans="1:11" ht="62.25" customHeight="1">
      <c r="A42" s="56" t="s">
        <v>673</v>
      </c>
      <c r="B42" s="53"/>
      <c r="C42" s="52"/>
      <c r="D42" s="194" t="s">
        <v>674</v>
      </c>
      <c r="E42" s="195"/>
      <c r="F42" s="195"/>
      <c r="G42" s="195"/>
      <c r="H42" s="196"/>
      <c r="I42" s="47"/>
      <c r="J42" s="47">
        <v>-14074.45</v>
      </c>
      <c r="K42" s="49">
        <f t="shared" si="0"/>
        <v>14074.45</v>
      </c>
    </row>
    <row r="43" spans="1:11" ht="24.75" customHeight="1">
      <c r="A43" s="125" t="s">
        <v>357</v>
      </c>
      <c r="B43" s="53">
        <v>1</v>
      </c>
      <c r="C43" s="52"/>
      <c r="D43" s="194" t="s">
        <v>410</v>
      </c>
      <c r="E43" s="195"/>
      <c r="F43" s="195"/>
      <c r="G43" s="195"/>
      <c r="H43" s="196"/>
      <c r="I43" s="47">
        <f>I44+I47</f>
        <v>818000</v>
      </c>
      <c r="J43" s="47">
        <f>J44+J47</f>
        <v>316490.77</v>
      </c>
      <c r="K43" s="49">
        <f t="shared" si="0"/>
        <v>501509.23</v>
      </c>
    </row>
    <row r="44" spans="1:11" ht="24.75" customHeight="1">
      <c r="A44" s="56" t="s">
        <v>358</v>
      </c>
      <c r="B44" s="53">
        <v>1</v>
      </c>
      <c r="C44" s="52"/>
      <c r="D44" s="194" t="s">
        <v>411</v>
      </c>
      <c r="E44" s="195"/>
      <c r="F44" s="195"/>
      <c r="G44" s="195"/>
      <c r="H44" s="196"/>
      <c r="I44" s="47">
        <f>I45</f>
        <v>816000</v>
      </c>
      <c r="J44" s="47">
        <f>SUM(J45:J46)</f>
        <v>395119.61</v>
      </c>
      <c r="K44" s="49">
        <f t="shared" si="0"/>
        <v>420880.39</v>
      </c>
    </row>
    <row r="45" spans="1:11" ht="55.5" customHeight="1">
      <c r="A45" s="56" t="s">
        <v>509</v>
      </c>
      <c r="B45" s="53">
        <v>1</v>
      </c>
      <c r="C45" s="52"/>
      <c r="D45" s="194" t="s">
        <v>412</v>
      </c>
      <c r="E45" s="195"/>
      <c r="F45" s="195"/>
      <c r="G45" s="195"/>
      <c r="H45" s="196"/>
      <c r="I45" s="47">
        <v>816000</v>
      </c>
      <c r="J45" s="48">
        <v>394165.62</v>
      </c>
      <c r="K45" s="49">
        <f>IF(ISNUMBER(I45),I45,0)-IF(ISNUMBER(J45),J45,0)</f>
        <v>421834.38</v>
      </c>
    </row>
    <row r="46" spans="1:11" ht="55.5" customHeight="1">
      <c r="A46" s="56" t="s">
        <v>509</v>
      </c>
      <c r="B46" s="53"/>
      <c r="C46" s="52"/>
      <c r="D46" s="194" t="s">
        <v>503</v>
      </c>
      <c r="E46" s="195"/>
      <c r="F46" s="195"/>
      <c r="G46" s="195"/>
      <c r="H46" s="196"/>
      <c r="I46" s="47"/>
      <c r="J46" s="47">
        <v>953.99</v>
      </c>
      <c r="K46" s="49">
        <f>IF(ISNUMBER(I46),I46,0)-IF(ISNUMBER(J46),J46,0)</f>
        <v>-953.99</v>
      </c>
    </row>
    <row r="47" spans="1:11" ht="30.75" customHeight="1">
      <c r="A47" s="125" t="s">
        <v>359</v>
      </c>
      <c r="B47" s="53"/>
      <c r="C47" s="52"/>
      <c r="D47" s="194" t="s">
        <v>413</v>
      </c>
      <c r="E47" s="195"/>
      <c r="F47" s="195"/>
      <c r="G47" s="195"/>
      <c r="H47" s="196"/>
      <c r="I47" s="47">
        <f>I48</f>
        <v>2000</v>
      </c>
      <c r="J47" s="47">
        <f>J48</f>
        <v>-78628.84</v>
      </c>
      <c r="K47" s="49">
        <f>IF(ISNUMBER(I47),I47,0)-IF(ISNUMBER(J47),J47,0)</f>
        <v>80628.84</v>
      </c>
    </row>
    <row r="48" spans="1:11" ht="64.5" customHeight="1">
      <c r="A48" s="56" t="s">
        <v>510</v>
      </c>
      <c r="B48" s="53"/>
      <c r="C48" s="52"/>
      <c r="D48" s="194" t="s">
        <v>414</v>
      </c>
      <c r="E48" s="195"/>
      <c r="F48" s="195"/>
      <c r="G48" s="195"/>
      <c r="H48" s="196"/>
      <c r="I48" s="47">
        <f>I49</f>
        <v>2000</v>
      </c>
      <c r="J48" s="47">
        <f>SUM(J49:J51)</f>
        <v>-78628.84</v>
      </c>
      <c r="K48" s="49">
        <f>IF(ISNUMBER(I48),I48,0)-IF(ISNUMBER(J48),J48,0)</f>
        <v>80628.84</v>
      </c>
    </row>
    <row r="49" spans="1:11" s="54" customFormat="1" ht="81.75" customHeight="1">
      <c r="A49" s="56" t="s">
        <v>511</v>
      </c>
      <c r="B49" s="53">
        <v>1</v>
      </c>
      <c r="C49" s="52"/>
      <c r="D49" s="194" t="s">
        <v>415</v>
      </c>
      <c r="E49" s="195"/>
      <c r="F49" s="195"/>
      <c r="G49" s="195"/>
      <c r="H49" s="196"/>
      <c r="I49" s="47">
        <v>2000</v>
      </c>
      <c r="J49" s="48">
        <v>-84804.53</v>
      </c>
      <c r="K49" s="49">
        <f t="shared" si="0"/>
        <v>86804.53</v>
      </c>
    </row>
    <row r="50" spans="1:11" s="54" customFormat="1" ht="81.75" customHeight="1">
      <c r="A50" s="56" t="s">
        <v>511</v>
      </c>
      <c r="B50" s="53"/>
      <c r="C50" s="52"/>
      <c r="D50" s="194" t="s">
        <v>504</v>
      </c>
      <c r="E50" s="195"/>
      <c r="F50" s="195"/>
      <c r="G50" s="195"/>
      <c r="H50" s="196"/>
      <c r="I50" s="47"/>
      <c r="J50" s="48">
        <v>3525.69</v>
      </c>
      <c r="K50" s="49">
        <f t="shared" si="0"/>
        <v>-3525.69</v>
      </c>
    </row>
    <row r="51" spans="1:11" s="54" customFormat="1" ht="81.75" customHeight="1">
      <c r="A51" s="56" t="s">
        <v>511</v>
      </c>
      <c r="B51" s="53"/>
      <c r="C51" s="52"/>
      <c r="D51" s="194" t="s">
        <v>449</v>
      </c>
      <c r="E51" s="195"/>
      <c r="F51" s="195"/>
      <c r="G51" s="195"/>
      <c r="H51" s="196"/>
      <c r="I51" s="47"/>
      <c r="J51" s="47">
        <v>2650</v>
      </c>
      <c r="K51" s="49">
        <f t="shared" si="0"/>
        <v>-2650</v>
      </c>
    </row>
    <row r="52" spans="1:11" ht="14.25" customHeight="1">
      <c r="A52" s="125" t="s">
        <v>360</v>
      </c>
      <c r="B52" s="53">
        <v>1</v>
      </c>
      <c r="C52" s="52"/>
      <c r="D52" s="194" t="s">
        <v>416</v>
      </c>
      <c r="E52" s="195"/>
      <c r="F52" s="195"/>
      <c r="G52" s="195"/>
      <c r="H52" s="196"/>
      <c r="I52" s="47">
        <f>I53</f>
        <v>344000</v>
      </c>
      <c r="J52" s="47">
        <f>J53</f>
        <v>475525.48</v>
      </c>
      <c r="K52" s="49">
        <f t="shared" si="0"/>
        <v>-131525.47999999998</v>
      </c>
    </row>
    <row r="53" spans="1:11" ht="62.25" customHeight="1">
      <c r="A53" s="126" t="s">
        <v>512</v>
      </c>
      <c r="B53" s="53">
        <v>1</v>
      </c>
      <c r="C53" s="52"/>
      <c r="D53" s="194" t="s">
        <v>417</v>
      </c>
      <c r="E53" s="195"/>
      <c r="F53" s="195"/>
      <c r="G53" s="195"/>
      <c r="H53" s="196"/>
      <c r="I53" s="47">
        <f>I54</f>
        <v>344000</v>
      </c>
      <c r="J53" s="47">
        <f>J54</f>
        <v>475525.48</v>
      </c>
      <c r="K53" s="49">
        <f t="shared" si="0"/>
        <v>-131525.47999999998</v>
      </c>
    </row>
    <row r="54" spans="1:11" ht="89.25" customHeight="1">
      <c r="A54" s="56" t="s">
        <v>289</v>
      </c>
      <c r="B54" s="53"/>
      <c r="C54" s="52"/>
      <c r="D54" s="194" t="s">
        <v>418</v>
      </c>
      <c r="E54" s="195"/>
      <c r="F54" s="195"/>
      <c r="G54" s="195"/>
      <c r="H54" s="196"/>
      <c r="I54" s="47">
        <v>344000</v>
      </c>
      <c r="J54" s="47">
        <v>475525.48</v>
      </c>
      <c r="K54" s="49">
        <f t="shared" si="0"/>
        <v>-131525.47999999998</v>
      </c>
    </row>
    <row r="55" spans="1:11" ht="60" customHeight="1">
      <c r="A55" s="125" t="s">
        <v>361</v>
      </c>
      <c r="B55" s="41">
        <v>1</v>
      </c>
      <c r="C55" s="42"/>
      <c r="D55" s="194" t="s">
        <v>419</v>
      </c>
      <c r="E55" s="195"/>
      <c r="F55" s="195"/>
      <c r="G55" s="195"/>
      <c r="H55" s="196"/>
      <c r="I55" s="47">
        <f>I56+I58+I61+I64</f>
        <v>1995200</v>
      </c>
      <c r="J55" s="47">
        <f>J56+J58+J61+J64</f>
        <v>2301680.2800000003</v>
      </c>
      <c r="K55" s="68">
        <f t="shared" si="0"/>
        <v>-306480.28000000026</v>
      </c>
    </row>
    <row r="56" spans="1:11" ht="96" customHeight="1">
      <c r="A56" s="125" t="s">
        <v>513</v>
      </c>
      <c r="B56" s="41">
        <v>1</v>
      </c>
      <c r="C56" s="42"/>
      <c r="D56" s="194" t="s">
        <v>506</v>
      </c>
      <c r="E56" s="195"/>
      <c r="F56" s="195"/>
      <c r="G56" s="195"/>
      <c r="H56" s="196"/>
      <c r="I56" s="47">
        <f>I57</f>
        <v>244200</v>
      </c>
      <c r="J56" s="47">
        <f>J57</f>
        <v>158550</v>
      </c>
      <c r="K56" s="68">
        <f t="shared" si="0"/>
        <v>85650</v>
      </c>
    </row>
    <row r="57" spans="1:11" ht="57" customHeight="1">
      <c r="A57" s="56" t="s">
        <v>514</v>
      </c>
      <c r="B57" s="41">
        <v>1</v>
      </c>
      <c r="C57" s="42"/>
      <c r="D57" s="197" t="s">
        <v>589</v>
      </c>
      <c r="E57" s="198"/>
      <c r="F57" s="198"/>
      <c r="G57" s="198"/>
      <c r="H57" s="199"/>
      <c r="I57" s="43">
        <v>244200</v>
      </c>
      <c r="J57" s="43">
        <v>158550</v>
      </c>
      <c r="K57" s="68">
        <f t="shared" si="0"/>
        <v>85650</v>
      </c>
    </row>
    <row r="58" spans="1:11" s="37" customFormat="1" ht="126" customHeight="1">
      <c r="A58" s="127" t="s">
        <v>515</v>
      </c>
      <c r="B58" s="70"/>
      <c r="C58" s="52"/>
      <c r="D58" s="197" t="s">
        <v>571</v>
      </c>
      <c r="E58" s="198"/>
      <c r="F58" s="198"/>
      <c r="G58" s="198"/>
      <c r="H58" s="199"/>
      <c r="I58" s="43">
        <f>I59</f>
        <v>112050</v>
      </c>
      <c r="J58" s="43">
        <f>J59</f>
        <v>428279.25</v>
      </c>
      <c r="K58" s="67">
        <f t="shared" si="0"/>
        <v>-316229.25</v>
      </c>
    </row>
    <row r="59" spans="1:11" s="54" customFormat="1" ht="75.75" customHeight="1">
      <c r="A59" s="128" t="s">
        <v>516</v>
      </c>
      <c r="B59" s="53">
        <v>1</v>
      </c>
      <c r="C59" s="52"/>
      <c r="D59" s="197" t="s">
        <v>572</v>
      </c>
      <c r="E59" s="198"/>
      <c r="F59" s="198"/>
      <c r="G59" s="198"/>
      <c r="H59" s="199"/>
      <c r="I59" s="43">
        <f>I60</f>
        <v>112050</v>
      </c>
      <c r="J59" s="43">
        <f>J60</f>
        <v>428279.25</v>
      </c>
      <c r="K59" s="49">
        <f t="shared" si="0"/>
        <v>-316229.25</v>
      </c>
    </row>
    <row r="60" spans="1:11" ht="81" customHeight="1">
      <c r="A60" s="129" t="s">
        <v>420</v>
      </c>
      <c r="B60" s="41">
        <v>1</v>
      </c>
      <c r="C60" s="42"/>
      <c r="D60" s="194" t="s">
        <v>590</v>
      </c>
      <c r="E60" s="195"/>
      <c r="F60" s="195"/>
      <c r="G60" s="195"/>
      <c r="H60" s="196"/>
      <c r="I60" s="47">
        <v>112050</v>
      </c>
      <c r="J60" s="48">
        <v>428279.25</v>
      </c>
      <c r="K60" s="45">
        <f t="shared" si="0"/>
        <v>-316229.25</v>
      </c>
    </row>
    <row r="61" spans="1:11" ht="40.5" customHeight="1">
      <c r="A61" s="125" t="s">
        <v>362</v>
      </c>
      <c r="B61" s="41">
        <v>1</v>
      </c>
      <c r="C61" s="42"/>
      <c r="D61" s="215" t="s">
        <v>573</v>
      </c>
      <c r="E61" s="216"/>
      <c r="F61" s="216"/>
      <c r="G61" s="216"/>
      <c r="H61" s="217"/>
      <c r="I61" s="47">
        <f>I62</f>
        <v>460000</v>
      </c>
      <c r="J61" s="47">
        <f>J62</f>
        <v>671400</v>
      </c>
      <c r="K61" s="45">
        <f t="shared" si="0"/>
        <v>-211400</v>
      </c>
    </row>
    <row r="62" spans="1:11" s="54" customFormat="1" ht="54" customHeight="1">
      <c r="A62" s="56" t="s">
        <v>529</v>
      </c>
      <c r="B62" s="53">
        <v>1</v>
      </c>
      <c r="C62" s="52"/>
      <c r="D62" s="197" t="s">
        <v>574</v>
      </c>
      <c r="E62" s="198"/>
      <c r="F62" s="198"/>
      <c r="G62" s="198"/>
      <c r="H62" s="199"/>
      <c r="I62" s="43">
        <f>I63</f>
        <v>460000</v>
      </c>
      <c r="J62" s="43">
        <f>J63</f>
        <v>671400</v>
      </c>
      <c r="K62" s="49">
        <f t="shared" si="0"/>
        <v>-211400</v>
      </c>
    </row>
    <row r="63" spans="1:11" s="54" customFormat="1" ht="69.75" customHeight="1">
      <c r="A63" s="56" t="s">
        <v>530</v>
      </c>
      <c r="B63" s="53"/>
      <c r="C63" s="52"/>
      <c r="D63" s="197" t="s">
        <v>421</v>
      </c>
      <c r="E63" s="198"/>
      <c r="F63" s="198"/>
      <c r="G63" s="198"/>
      <c r="H63" s="199"/>
      <c r="I63" s="43">
        <v>460000</v>
      </c>
      <c r="J63" s="43">
        <v>671400</v>
      </c>
      <c r="K63" s="49">
        <f>I63-J63</f>
        <v>-211400</v>
      </c>
    </row>
    <row r="64" spans="1:11" s="54" customFormat="1" ht="119.25" customHeight="1">
      <c r="A64" s="130" t="s">
        <v>531</v>
      </c>
      <c r="B64" s="53"/>
      <c r="C64" s="52"/>
      <c r="D64" s="194" t="s">
        <v>575</v>
      </c>
      <c r="E64" s="195"/>
      <c r="F64" s="195"/>
      <c r="G64" s="195"/>
      <c r="H64" s="196"/>
      <c r="I64" s="47">
        <f>I65</f>
        <v>1178950</v>
      </c>
      <c r="J64" s="47">
        <f>J65</f>
        <v>1043451.03</v>
      </c>
      <c r="K64" s="49">
        <f>I64-J64</f>
        <v>135498.96999999997</v>
      </c>
    </row>
    <row r="65" spans="1:11" ht="94.5" customHeight="1">
      <c r="A65" s="131" t="s">
        <v>532</v>
      </c>
      <c r="B65" s="41">
        <v>1</v>
      </c>
      <c r="C65" s="42"/>
      <c r="D65" s="194" t="s">
        <v>576</v>
      </c>
      <c r="E65" s="218"/>
      <c r="F65" s="218"/>
      <c r="G65" s="218"/>
      <c r="H65" s="219"/>
      <c r="I65" s="47">
        <f>I66</f>
        <v>1178950</v>
      </c>
      <c r="J65" s="47">
        <f>J66+J67</f>
        <v>1043451.03</v>
      </c>
      <c r="K65" s="45">
        <f t="shared" si="0"/>
        <v>135498.96999999997</v>
      </c>
    </row>
    <row r="66" spans="1:11" ht="87.75" customHeight="1">
      <c r="A66" s="131" t="s">
        <v>533</v>
      </c>
      <c r="B66" s="41">
        <v>1</v>
      </c>
      <c r="C66" s="42"/>
      <c r="D66" s="194" t="s">
        <v>422</v>
      </c>
      <c r="E66" s="218"/>
      <c r="F66" s="218"/>
      <c r="G66" s="218"/>
      <c r="H66" s="219"/>
      <c r="I66" s="47">
        <v>1178950</v>
      </c>
      <c r="J66" s="47">
        <v>1030057.27</v>
      </c>
      <c r="K66" s="45">
        <f>IF(ISNUMBER(I66),I66,0)-IF(ISNUMBER(J66),J66,0)</f>
        <v>148892.72999999998</v>
      </c>
    </row>
    <row r="67" spans="1:11" ht="87.75" customHeight="1">
      <c r="A67" s="131" t="s">
        <v>533</v>
      </c>
      <c r="B67" s="41"/>
      <c r="C67" s="42"/>
      <c r="D67" s="194" t="s">
        <v>276</v>
      </c>
      <c r="E67" s="218"/>
      <c r="F67" s="218"/>
      <c r="G67" s="218"/>
      <c r="H67" s="219"/>
      <c r="I67" s="47"/>
      <c r="J67" s="47">
        <v>13393.76</v>
      </c>
      <c r="K67" s="45"/>
    </row>
    <row r="68" spans="1:11" ht="34.5" customHeight="1">
      <c r="A68" s="125" t="s">
        <v>363</v>
      </c>
      <c r="B68" s="41">
        <v>1</v>
      </c>
      <c r="C68" s="42"/>
      <c r="D68" s="197" t="s">
        <v>423</v>
      </c>
      <c r="E68" s="198"/>
      <c r="F68" s="198"/>
      <c r="G68" s="198"/>
      <c r="H68" s="199"/>
      <c r="I68" s="43">
        <f>I69+I71</f>
        <v>8207544.84</v>
      </c>
      <c r="J68" s="44">
        <f>J69</f>
        <v>8213458.42</v>
      </c>
      <c r="K68" s="45">
        <f t="shared" si="0"/>
        <v>-5913.5800000000745</v>
      </c>
    </row>
    <row r="69" spans="1:11" ht="33" customHeight="1">
      <c r="A69" s="56" t="s">
        <v>534</v>
      </c>
      <c r="B69" s="41">
        <v>1</v>
      </c>
      <c r="C69" s="42"/>
      <c r="D69" s="197" t="s">
        <v>591</v>
      </c>
      <c r="E69" s="198"/>
      <c r="F69" s="198"/>
      <c r="G69" s="198"/>
      <c r="H69" s="199"/>
      <c r="I69" s="43">
        <f>I70</f>
        <v>70200</v>
      </c>
      <c r="J69" s="44">
        <f>J70+J71</f>
        <v>8213458.42</v>
      </c>
      <c r="K69" s="45">
        <f t="shared" si="0"/>
        <v>-8143258.42</v>
      </c>
    </row>
    <row r="70" spans="1:11" ht="27" customHeight="1">
      <c r="A70" s="56" t="s">
        <v>592</v>
      </c>
      <c r="B70" s="41">
        <v>1</v>
      </c>
      <c r="C70" s="42"/>
      <c r="D70" s="197" t="s">
        <v>593</v>
      </c>
      <c r="E70" s="198"/>
      <c r="F70" s="198"/>
      <c r="G70" s="198"/>
      <c r="H70" s="199"/>
      <c r="I70" s="43">
        <v>70200</v>
      </c>
      <c r="J70" s="44"/>
      <c r="K70" s="45">
        <f t="shared" si="0"/>
        <v>70200</v>
      </c>
    </row>
    <row r="71" spans="1:11" ht="27" customHeight="1">
      <c r="A71" s="56" t="s">
        <v>592</v>
      </c>
      <c r="B71" s="41"/>
      <c r="C71" s="42"/>
      <c r="D71" s="197" t="s">
        <v>505</v>
      </c>
      <c r="E71" s="198"/>
      <c r="F71" s="198"/>
      <c r="G71" s="198"/>
      <c r="H71" s="199"/>
      <c r="I71" s="43">
        <v>8137344.84</v>
      </c>
      <c r="J71" s="44">
        <v>8213458.42</v>
      </c>
      <c r="K71" s="45">
        <f t="shared" si="0"/>
        <v>-76113.58000000007</v>
      </c>
    </row>
    <row r="72" spans="1:11" ht="27" customHeight="1">
      <c r="A72" s="125" t="s">
        <v>367</v>
      </c>
      <c r="B72" s="41"/>
      <c r="C72" s="42"/>
      <c r="D72" s="197" t="s">
        <v>371</v>
      </c>
      <c r="E72" s="198"/>
      <c r="F72" s="198"/>
      <c r="G72" s="198"/>
      <c r="H72" s="199"/>
      <c r="I72" s="43">
        <f aca="true" t="shared" si="1" ref="I72:J74">I73</f>
        <v>0</v>
      </c>
      <c r="J72" s="43">
        <f t="shared" si="1"/>
        <v>86040.89</v>
      </c>
      <c r="K72" s="45">
        <f t="shared" si="0"/>
        <v>-86040.89</v>
      </c>
    </row>
    <row r="73" spans="1:11" ht="49.5" customHeight="1">
      <c r="A73" s="56" t="s">
        <v>368</v>
      </c>
      <c r="B73" s="41"/>
      <c r="C73" s="42"/>
      <c r="D73" s="197" t="s">
        <v>372</v>
      </c>
      <c r="E73" s="198"/>
      <c r="F73" s="198"/>
      <c r="G73" s="198"/>
      <c r="H73" s="199"/>
      <c r="I73" s="43">
        <f t="shared" si="1"/>
        <v>0</v>
      </c>
      <c r="J73" s="43">
        <f t="shared" si="1"/>
        <v>86040.89</v>
      </c>
      <c r="K73" s="45">
        <f t="shared" si="0"/>
        <v>-86040.89</v>
      </c>
    </row>
    <row r="74" spans="1:11" ht="36" customHeight="1">
      <c r="A74" s="56" t="s">
        <v>369</v>
      </c>
      <c r="B74" s="41"/>
      <c r="C74" s="42"/>
      <c r="D74" s="197" t="s">
        <v>373</v>
      </c>
      <c r="E74" s="198"/>
      <c r="F74" s="198"/>
      <c r="G74" s="198"/>
      <c r="H74" s="199"/>
      <c r="I74" s="43">
        <f t="shared" si="1"/>
        <v>0</v>
      </c>
      <c r="J74" s="43">
        <f t="shared" si="1"/>
        <v>86040.89</v>
      </c>
      <c r="K74" s="45">
        <f t="shared" si="0"/>
        <v>-86040.89</v>
      </c>
    </row>
    <row r="75" spans="1:11" ht="51" customHeight="1">
      <c r="A75" s="56" t="s">
        <v>370</v>
      </c>
      <c r="B75" s="41"/>
      <c r="C75" s="42"/>
      <c r="D75" s="197" t="s">
        <v>374</v>
      </c>
      <c r="E75" s="198"/>
      <c r="F75" s="198"/>
      <c r="G75" s="198"/>
      <c r="H75" s="199"/>
      <c r="I75" s="43">
        <f>I76</f>
        <v>0</v>
      </c>
      <c r="J75" s="43">
        <v>86040.89</v>
      </c>
      <c r="K75" s="45">
        <f t="shared" si="0"/>
        <v>-86040.89</v>
      </c>
    </row>
    <row r="76" spans="1:11" ht="27" customHeight="1">
      <c r="A76" s="132" t="s">
        <v>526</v>
      </c>
      <c r="B76" s="41"/>
      <c r="C76" s="42"/>
      <c r="D76" s="197" t="s">
        <v>528</v>
      </c>
      <c r="E76" s="198"/>
      <c r="F76" s="198"/>
      <c r="G76" s="198"/>
      <c r="H76" s="199"/>
      <c r="I76" s="43">
        <f>I77</f>
        <v>0</v>
      </c>
      <c r="J76" s="44">
        <f>J77+J78</f>
        <v>24052.1</v>
      </c>
      <c r="K76" s="45">
        <f t="shared" si="0"/>
        <v>-24052.1</v>
      </c>
    </row>
    <row r="77" spans="1:11" ht="40.5" customHeight="1">
      <c r="A77" s="56" t="s">
        <v>527</v>
      </c>
      <c r="B77" s="41"/>
      <c r="C77" s="42"/>
      <c r="D77" s="197" t="s">
        <v>284</v>
      </c>
      <c r="E77" s="198"/>
      <c r="F77" s="198"/>
      <c r="G77" s="198"/>
      <c r="H77" s="199"/>
      <c r="I77" s="43"/>
      <c r="J77" s="44">
        <v>14052.1</v>
      </c>
      <c r="K77" s="45">
        <f t="shared" si="0"/>
        <v>-14052.1</v>
      </c>
    </row>
    <row r="78" spans="1:11" ht="40.5" customHeight="1">
      <c r="A78" s="56" t="s">
        <v>527</v>
      </c>
      <c r="B78" s="41"/>
      <c r="C78" s="42"/>
      <c r="D78" s="197" t="s">
        <v>375</v>
      </c>
      <c r="E78" s="198"/>
      <c r="F78" s="198"/>
      <c r="G78" s="198"/>
      <c r="H78" s="199"/>
      <c r="I78" s="43"/>
      <c r="J78" s="44">
        <v>10000</v>
      </c>
      <c r="K78" s="45"/>
    </row>
    <row r="79" spans="1:11" s="147" customFormat="1" ht="27" customHeight="1">
      <c r="A79" s="132" t="s">
        <v>327</v>
      </c>
      <c r="B79" s="144"/>
      <c r="C79" s="145"/>
      <c r="D79" s="197" t="s">
        <v>326</v>
      </c>
      <c r="E79" s="198"/>
      <c r="F79" s="198"/>
      <c r="G79" s="198"/>
      <c r="H79" s="199"/>
      <c r="I79" s="146"/>
      <c r="J79" s="148">
        <f>J80</f>
        <v>0</v>
      </c>
      <c r="K79" s="45">
        <f t="shared" si="0"/>
        <v>0</v>
      </c>
    </row>
    <row r="80" spans="1:11" ht="27" customHeight="1">
      <c r="A80" s="56" t="s">
        <v>328</v>
      </c>
      <c r="B80" s="41"/>
      <c r="C80" s="42"/>
      <c r="D80" s="194" t="s">
        <v>366</v>
      </c>
      <c r="E80" s="195"/>
      <c r="F80" s="195"/>
      <c r="G80" s="195"/>
      <c r="H80" s="196"/>
      <c r="I80" s="43"/>
      <c r="J80" s="44"/>
      <c r="K80" s="45">
        <f t="shared" si="0"/>
        <v>0</v>
      </c>
    </row>
    <row r="81" spans="1:11" ht="24" customHeight="1">
      <c r="A81" s="125" t="s">
        <v>364</v>
      </c>
      <c r="B81" s="41">
        <v>1</v>
      </c>
      <c r="C81" s="42"/>
      <c r="D81" s="197" t="s">
        <v>577</v>
      </c>
      <c r="E81" s="198"/>
      <c r="F81" s="198"/>
      <c r="G81" s="198"/>
      <c r="H81" s="199"/>
      <c r="I81" s="43">
        <f>I82+I115</f>
        <v>706291719.61</v>
      </c>
      <c r="J81" s="43">
        <f>J82+J115</f>
        <v>392572598.62</v>
      </c>
      <c r="K81" s="45">
        <f t="shared" si="0"/>
        <v>313719120.99</v>
      </c>
    </row>
    <row r="82" spans="1:11" ht="42" customHeight="1">
      <c r="A82" s="132" t="s">
        <v>365</v>
      </c>
      <c r="B82" s="41">
        <v>1</v>
      </c>
      <c r="C82" s="42"/>
      <c r="D82" s="197" t="s">
        <v>578</v>
      </c>
      <c r="E82" s="198"/>
      <c r="F82" s="198"/>
      <c r="G82" s="198"/>
      <c r="H82" s="199"/>
      <c r="I82" s="43">
        <f>I83+I86+I93</f>
        <v>706684214.6</v>
      </c>
      <c r="J82" s="43">
        <f>J83+J86+J93</f>
        <v>414809569.61</v>
      </c>
      <c r="K82" s="45">
        <f t="shared" si="0"/>
        <v>291874644.99</v>
      </c>
    </row>
    <row r="83" spans="1:11" ht="37.5" customHeight="1">
      <c r="A83" s="132" t="s">
        <v>535</v>
      </c>
      <c r="B83" s="41">
        <v>1</v>
      </c>
      <c r="C83" s="42"/>
      <c r="D83" s="197" t="s">
        <v>579</v>
      </c>
      <c r="E83" s="198"/>
      <c r="F83" s="198"/>
      <c r="G83" s="198"/>
      <c r="H83" s="199"/>
      <c r="I83" s="43">
        <f>I84</f>
        <v>7327580</v>
      </c>
      <c r="J83" s="43">
        <f>J84</f>
        <v>5495688</v>
      </c>
      <c r="K83" s="45">
        <f t="shared" si="0"/>
        <v>1831892</v>
      </c>
    </row>
    <row r="84" spans="1:11" ht="34.5" customHeight="1">
      <c r="A84" s="131" t="s">
        <v>536</v>
      </c>
      <c r="B84" s="41">
        <v>1</v>
      </c>
      <c r="C84" s="42"/>
      <c r="D84" s="197" t="s">
        <v>580</v>
      </c>
      <c r="E84" s="198"/>
      <c r="F84" s="198"/>
      <c r="G84" s="198"/>
      <c r="H84" s="199"/>
      <c r="I84" s="43">
        <f>I85</f>
        <v>7327580</v>
      </c>
      <c r="J84" s="43">
        <f>J85</f>
        <v>5495688</v>
      </c>
      <c r="K84" s="45">
        <f t="shared" si="0"/>
        <v>1831892</v>
      </c>
    </row>
    <row r="85" spans="1:11" s="54" customFormat="1" ht="27.75" customHeight="1">
      <c r="A85" s="133" t="s">
        <v>537</v>
      </c>
      <c r="B85" s="53">
        <v>1</v>
      </c>
      <c r="C85" s="52"/>
      <c r="D85" s="197" t="s">
        <v>424</v>
      </c>
      <c r="E85" s="198"/>
      <c r="F85" s="198"/>
      <c r="G85" s="198"/>
      <c r="H85" s="199"/>
      <c r="I85" s="43">
        <v>7327580</v>
      </c>
      <c r="J85" s="44">
        <v>5495688</v>
      </c>
      <c r="K85" s="49">
        <f t="shared" si="0"/>
        <v>1831892</v>
      </c>
    </row>
    <row r="86" spans="1:11" s="54" customFormat="1" ht="38.25">
      <c r="A86" s="125" t="s">
        <v>538</v>
      </c>
      <c r="B86" s="53">
        <v>1</v>
      </c>
      <c r="C86" s="52"/>
      <c r="D86" s="197" t="s">
        <v>581</v>
      </c>
      <c r="E86" s="198"/>
      <c r="F86" s="198"/>
      <c r="G86" s="198"/>
      <c r="H86" s="199"/>
      <c r="I86" s="43">
        <f>I87+I90</f>
        <v>1470930</v>
      </c>
      <c r="J86" s="43">
        <f>J87+J90</f>
        <v>1102999</v>
      </c>
      <c r="K86" s="49">
        <f t="shared" si="0"/>
        <v>367931</v>
      </c>
    </row>
    <row r="87" spans="1:11" s="54" customFormat="1" ht="30" customHeight="1">
      <c r="A87" s="134" t="s">
        <v>539</v>
      </c>
      <c r="B87" s="53">
        <v>1</v>
      </c>
      <c r="C87" s="52"/>
      <c r="D87" s="194" t="s">
        <v>582</v>
      </c>
      <c r="E87" s="195"/>
      <c r="F87" s="195"/>
      <c r="G87" s="195"/>
      <c r="H87" s="196"/>
      <c r="I87" s="47">
        <f>I88</f>
        <v>62260</v>
      </c>
      <c r="J87" s="47">
        <f>J88</f>
        <v>62260</v>
      </c>
      <c r="K87" s="49">
        <f t="shared" si="0"/>
        <v>0</v>
      </c>
    </row>
    <row r="88" spans="1:11" s="54" customFormat="1" ht="48" customHeight="1">
      <c r="A88" s="135" t="s">
        <v>540</v>
      </c>
      <c r="B88" s="53">
        <v>1</v>
      </c>
      <c r="C88" s="52"/>
      <c r="D88" s="194" t="s">
        <v>425</v>
      </c>
      <c r="E88" s="195"/>
      <c r="F88" s="195"/>
      <c r="G88" s="195"/>
      <c r="H88" s="196"/>
      <c r="I88" s="47">
        <f>I89</f>
        <v>62260</v>
      </c>
      <c r="J88" s="47">
        <f>J89</f>
        <v>62260</v>
      </c>
      <c r="K88" s="49">
        <f t="shared" si="0"/>
        <v>0</v>
      </c>
    </row>
    <row r="89" spans="1:11" ht="225" customHeight="1">
      <c r="A89" s="128" t="s">
        <v>541</v>
      </c>
      <c r="B89" s="41">
        <v>1</v>
      </c>
      <c r="C89" s="42"/>
      <c r="D89" s="194" t="s">
        <v>425</v>
      </c>
      <c r="E89" s="195"/>
      <c r="F89" s="195"/>
      <c r="G89" s="195"/>
      <c r="H89" s="196"/>
      <c r="I89" s="47">
        <v>62260</v>
      </c>
      <c r="J89" s="48">
        <v>62260</v>
      </c>
      <c r="K89" s="45">
        <f t="shared" si="0"/>
        <v>0</v>
      </c>
    </row>
    <row r="90" spans="1:11" ht="58.5" customHeight="1">
      <c r="A90" s="125" t="s">
        <v>542</v>
      </c>
      <c r="B90" s="41">
        <v>1</v>
      </c>
      <c r="C90" s="42"/>
      <c r="D90" s="194" t="s">
        <v>583</v>
      </c>
      <c r="E90" s="195"/>
      <c r="F90" s="195"/>
      <c r="G90" s="195"/>
      <c r="H90" s="196"/>
      <c r="I90" s="47">
        <f>I91</f>
        <v>1408670</v>
      </c>
      <c r="J90" s="47">
        <f>J91</f>
        <v>1040739</v>
      </c>
      <c r="K90" s="45">
        <f t="shared" si="0"/>
        <v>367931</v>
      </c>
    </row>
    <row r="91" spans="1:11" ht="57.75" customHeight="1">
      <c r="A91" s="56" t="s">
        <v>543</v>
      </c>
      <c r="B91" s="41">
        <v>1</v>
      </c>
      <c r="C91" s="42"/>
      <c r="D91" s="197" t="s">
        <v>426</v>
      </c>
      <c r="E91" s="198"/>
      <c r="F91" s="198"/>
      <c r="G91" s="198"/>
      <c r="H91" s="199"/>
      <c r="I91" s="43">
        <f>I92</f>
        <v>1408670</v>
      </c>
      <c r="J91" s="43">
        <f>J92</f>
        <v>1040739</v>
      </c>
      <c r="K91" s="45">
        <f t="shared" si="0"/>
        <v>367931</v>
      </c>
    </row>
    <row r="92" spans="1:11" ht="75.75" customHeight="1">
      <c r="A92" s="55" t="s">
        <v>544</v>
      </c>
      <c r="B92" s="41">
        <v>1</v>
      </c>
      <c r="C92" s="42"/>
      <c r="D92" s="197" t="s">
        <v>426</v>
      </c>
      <c r="E92" s="198"/>
      <c r="F92" s="198"/>
      <c r="G92" s="198"/>
      <c r="H92" s="199"/>
      <c r="I92" s="43">
        <f>1488670-80000</f>
        <v>1408670</v>
      </c>
      <c r="J92" s="44">
        <v>1040739</v>
      </c>
      <c r="K92" s="45">
        <f>IF(ISNUMBER(I92),I92,0)-IF(ISNUMBER(J92),J92,0)</f>
        <v>367931</v>
      </c>
    </row>
    <row r="93" spans="1:11" ht="45.75" customHeight="1">
      <c r="A93" s="136" t="s">
        <v>584</v>
      </c>
      <c r="B93" s="142"/>
      <c r="C93" s="143"/>
      <c r="D93" s="197" t="s">
        <v>585</v>
      </c>
      <c r="E93" s="198"/>
      <c r="F93" s="198"/>
      <c r="G93" s="198"/>
      <c r="H93" s="199"/>
      <c r="I93" s="43">
        <f>I94+I96+I98</f>
        <v>697885704.6</v>
      </c>
      <c r="J93" s="43">
        <f>J94+J96+J98</f>
        <v>408210882.61</v>
      </c>
      <c r="K93" s="45">
        <f t="shared" si="0"/>
        <v>289674821.99</v>
      </c>
    </row>
    <row r="94" spans="1:11" ht="67.5" customHeight="1">
      <c r="A94" s="132" t="s">
        <v>545</v>
      </c>
      <c r="B94" s="41">
        <v>1</v>
      </c>
      <c r="C94" s="42"/>
      <c r="D94" s="197" t="s">
        <v>586</v>
      </c>
      <c r="E94" s="198"/>
      <c r="F94" s="198"/>
      <c r="G94" s="198"/>
      <c r="H94" s="199"/>
      <c r="I94" s="43">
        <f>I95</f>
        <v>58884.6</v>
      </c>
      <c r="J94" s="43">
        <f>J95</f>
        <v>0</v>
      </c>
      <c r="K94" s="45">
        <f t="shared" si="0"/>
        <v>58884.6</v>
      </c>
    </row>
    <row r="95" spans="1:11" ht="60.75" customHeight="1">
      <c r="A95" s="56" t="s">
        <v>546</v>
      </c>
      <c r="B95" s="41">
        <v>1</v>
      </c>
      <c r="C95" s="42"/>
      <c r="D95" s="197" t="s">
        <v>427</v>
      </c>
      <c r="E95" s="198"/>
      <c r="F95" s="198"/>
      <c r="G95" s="198"/>
      <c r="H95" s="199"/>
      <c r="I95" s="43">
        <v>58884.6</v>
      </c>
      <c r="J95" s="44"/>
      <c r="K95" s="45">
        <f>IF(ISNUMBER(I95),I95,0)-IF(ISNUMBER(J95),J95,0)</f>
        <v>58884.6</v>
      </c>
    </row>
    <row r="96" spans="1:11" ht="90" customHeight="1">
      <c r="A96" s="137" t="s">
        <v>376</v>
      </c>
      <c r="B96" s="41"/>
      <c r="C96" s="42"/>
      <c r="D96" s="197" t="s">
        <v>587</v>
      </c>
      <c r="E96" s="198"/>
      <c r="F96" s="198"/>
      <c r="G96" s="198"/>
      <c r="H96" s="199"/>
      <c r="I96" s="43">
        <f>I97</f>
        <v>14607770</v>
      </c>
      <c r="J96" s="43">
        <f>J97</f>
        <v>10809580</v>
      </c>
      <c r="K96" s="45">
        <f>IF(ISNUMBER(I96),I96,0)-IF(ISNUMBER(J96),J96,0)</f>
        <v>3798190</v>
      </c>
    </row>
    <row r="97" spans="1:11" ht="84.75" customHeight="1">
      <c r="A97" s="138" t="s">
        <v>379</v>
      </c>
      <c r="B97" s="41">
        <v>1</v>
      </c>
      <c r="C97" s="42"/>
      <c r="D97" s="197" t="s">
        <v>429</v>
      </c>
      <c r="E97" s="198"/>
      <c r="F97" s="198"/>
      <c r="G97" s="198"/>
      <c r="H97" s="199"/>
      <c r="I97" s="43">
        <v>14607770</v>
      </c>
      <c r="J97" s="44">
        <v>10809580</v>
      </c>
      <c r="K97" s="45">
        <f>IF(ISNUMBER(I97),I97,0)-IF(ISNUMBER(J97),J97,0)</f>
        <v>3798190</v>
      </c>
    </row>
    <row r="98" spans="1:11" ht="38.25">
      <c r="A98" s="125" t="s">
        <v>547</v>
      </c>
      <c r="B98" s="41">
        <v>1</v>
      </c>
      <c r="C98" s="42"/>
      <c r="D98" s="197" t="s">
        <v>588</v>
      </c>
      <c r="E98" s="198"/>
      <c r="F98" s="198"/>
      <c r="G98" s="198"/>
      <c r="H98" s="199"/>
      <c r="I98" s="43">
        <f>I99</f>
        <v>683219050</v>
      </c>
      <c r="J98" s="43">
        <f>J99</f>
        <v>397401302.61</v>
      </c>
      <c r="K98" s="45">
        <f t="shared" si="0"/>
        <v>285817747.39</v>
      </c>
    </row>
    <row r="99" spans="1:11" ht="46.5" customHeight="1">
      <c r="A99" s="132" t="s">
        <v>380</v>
      </c>
      <c r="B99" s="41"/>
      <c r="C99" s="42"/>
      <c r="D99" s="197" t="s">
        <v>430</v>
      </c>
      <c r="E99" s="198"/>
      <c r="F99" s="198"/>
      <c r="G99" s="198"/>
      <c r="H99" s="199"/>
      <c r="I99" s="43">
        <f>I100+I101+I102+I103+I104+I107+I108+I109+I111+I112+I113+I110+I114</f>
        <v>683219050</v>
      </c>
      <c r="J99" s="43">
        <f>J100+J101+J102+J103+J104+J107+J108+J109+J111+J112+J113+J110+J114</f>
        <v>397401302.61</v>
      </c>
      <c r="K99" s="43">
        <f>K100+K101+K102+K103+K104+K107+K108+K109+K111+K112+K113+K110+K114</f>
        <v>253925407.39</v>
      </c>
    </row>
    <row r="100" spans="1:11" ht="41.25" customHeight="1">
      <c r="A100" s="56" t="s">
        <v>548</v>
      </c>
      <c r="B100" s="41">
        <v>1</v>
      </c>
      <c r="C100" s="42"/>
      <c r="D100" s="197" t="s">
        <v>431</v>
      </c>
      <c r="E100" s="198"/>
      <c r="F100" s="198"/>
      <c r="G100" s="198"/>
      <c r="H100" s="199"/>
      <c r="I100" s="43">
        <v>176362550</v>
      </c>
      <c r="J100" s="43">
        <v>128981040</v>
      </c>
      <c r="K100" s="45">
        <f t="shared" si="0"/>
        <v>47381510</v>
      </c>
    </row>
    <row r="101" spans="1:11" ht="72">
      <c r="A101" s="56" t="s">
        <v>549</v>
      </c>
      <c r="B101" s="41">
        <v>1</v>
      </c>
      <c r="C101" s="42"/>
      <c r="D101" s="197" t="s">
        <v>432</v>
      </c>
      <c r="E101" s="198"/>
      <c r="F101" s="198"/>
      <c r="G101" s="198"/>
      <c r="H101" s="199"/>
      <c r="I101" s="43">
        <v>1439400</v>
      </c>
      <c r="J101" s="44">
        <v>789390</v>
      </c>
      <c r="K101" s="45">
        <f>IF(ISNUMBER(I101),I101,0)-IF(ISNUMBER(J101),J101,0)</f>
        <v>650010</v>
      </c>
    </row>
    <row r="102" spans="1:11" ht="71.25" customHeight="1">
      <c r="A102" s="56" t="s">
        <v>594</v>
      </c>
      <c r="B102" s="41">
        <v>1</v>
      </c>
      <c r="C102" s="42"/>
      <c r="D102" s="197" t="s">
        <v>595</v>
      </c>
      <c r="E102" s="198"/>
      <c r="F102" s="198"/>
      <c r="G102" s="198"/>
      <c r="H102" s="199"/>
      <c r="I102" s="47">
        <v>452500</v>
      </c>
      <c r="J102" s="48"/>
      <c r="K102" s="45">
        <f>IF(ISNUMBER(I102),I102,0)-IF(ISNUMBER(J102),J102,0)</f>
        <v>452500</v>
      </c>
    </row>
    <row r="103" spans="1:11" ht="88.5" customHeight="1">
      <c r="A103" s="56" t="s">
        <v>382</v>
      </c>
      <c r="B103" s="41">
        <v>1</v>
      </c>
      <c r="C103" s="42"/>
      <c r="D103" s="197" t="s">
        <v>433</v>
      </c>
      <c r="E103" s="198"/>
      <c r="F103" s="198"/>
      <c r="G103" s="198"/>
      <c r="H103" s="199"/>
      <c r="I103" s="43">
        <v>132534100</v>
      </c>
      <c r="J103" s="44">
        <v>59400000</v>
      </c>
      <c r="K103" s="45">
        <f>IF(ISNUMBER(I103),I103,0)-IF(ISNUMBER(J103),J103,0)</f>
        <v>73134100</v>
      </c>
    </row>
    <row r="104" spans="1:11" ht="78.75" customHeight="1">
      <c r="A104" s="56" t="s">
        <v>381</v>
      </c>
      <c r="B104" s="41">
        <v>1</v>
      </c>
      <c r="C104" s="42"/>
      <c r="D104" s="197" t="s">
        <v>434</v>
      </c>
      <c r="E104" s="198"/>
      <c r="F104" s="198"/>
      <c r="G104" s="198"/>
      <c r="H104" s="199"/>
      <c r="I104" s="43">
        <v>608080</v>
      </c>
      <c r="J104" s="44">
        <v>608080</v>
      </c>
      <c r="K104" s="45">
        <f t="shared" si="0"/>
        <v>0</v>
      </c>
    </row>
    <row r="105" spans="1:11" ht="87.75" customHeight="1" hidden="1">
      <c r="A105" s="56" t="s">
        <v>596</v>
      </c>
      <c r="B105" s="41">
        <v>1</v>
      </c>
      <c r="C105" s="42"/>
      <c r="D105" s="197" t="s">
        <v>428</v>
      </c>
      <c r="E105" s="198"/>
      <c r="F105" s="198"/>
      <c r="G105" s="198"/>
      <c r="H105" s="199"/>
      <c r="I105" s="43">
        <v>14607770</v>
      </c>
      <c r="J105" s="44">
        <f>J106</f>
        <v>730300</v>
      </c>
      <c r="K105" s="45">
        <f t="shared" si="0"/>
        <v>13877470</v>
      </c>
    </row>
    <row r="106" spans="1:11" ht="63.75" customHeight="1" hidden="1">
      <c r="A106" s="139" t="s">
        <v>383</v>
      </c>
      <c r="B106" s="41">
        <v>1</v>
      </c>
      <c r="C106" s="42"/>
      <c r="D106" s="197" t="s">
        <v>429</v>
      </c>
      <c r="E106" s="198"/>
      <c r="F106" s="198"/>
      <c r="G106" s="198"/>
      <c r="H106" s="199"/>
      <c r="I106" s="43">
        <v>14607770</v>
      </c>
      <c r="J106" s="44">
        <v>730300</v>
      </c>
      <c r="K106" s="45">
        <f t="shared" si="0"/>
        <v>13877470</v>
      </c>
    </row>
    <row r="107" spans="1:11" ht="63.75" customHeight="1">
      <c r="A107" s="141" t="s">
        <v>596</v>
      </c>
      <c r="B107" s="41"/>
      <c r="C107" s="42"/>
      <c r="D107" s="197" t="s">
        <v>435</v>
      </c>
      <c r="E107" s="198"/>
      <c r="F107" s="198"/>
      <c r="G107" s="198"/>
      <c r="H107" s="199"/>
      <c r="I107" s="43">
        <f>393261103.5-57893484.5</f>
        <v>335367619</v>
      </c>
      <c r="J107" s="44">
        <v>204276754.52</v>
      </c>
      <c r="K107" s="45">
        <f t="shared" si="0"/>
        <v>131090864.47999999</v>
      </c>
    </row>
    <row r="108" spans="1:11" ht="39.75" customHeight="1">
      <c r="A108" s="141" t="s">
        <v>383</v>
      </c>
      <c r="B108" s="41"/>
      <c r="C108" s="42"/>
      <c r="D108" s="197" t="s">
        <v>435</v>
      </c>
      <c r="E108" s="198"/>
      <c r="F108" s="198"/>
      <c r="G108" s="198"/>
      <c r="H108" s="199"/>
      <c r="I108" s="152">
        <f>15674+22657</f>
        <v>38331</v>
      </c>
      <c r="J108" s="44">
        <v>31024</v>
      </c>
      <c r="K108" s="45">
        <f t="shared" si="0"/>
        <v>7307</v>
      </c>
    </row>
    <row r="109" spans="1:11" ht="46.5" customHeight="1">
      <c r="A109" s="140" t="s">
        <v>550</v>
      </c>
      <c r="B109" s="41">
        <v>1</v>
      </c>
      <c r="C109" s="42"/>
      <c r="D109" s="197" t="s">
        <v>843</v>
      </c>
      <c r="E109" s="198"/>
      <c r="F109" s="198"/>
      <c r="G109" s="198"/>
      <c r="H109" s="199"/>
      <c r="I109" s="152">
        <f>81500</f>
        <v>81500</v>
      </c>
      <c r="J109" s="44"/>
      <c r="K109" s="45">
        <f>IF(ISNUMBER(I109),I109,0)-IF(ISNUMBER(J109),J109,0)</f>
        <v>81500</v>
      </c>
    </row>
    <row r="110" spans="1:11" ht="46.5" customHeight="1">
      <c r="A110" s="140" t="s">
        <v>517</v>
      </c>
      <c r="B110" s="41">
        <v>1</v>
      </c>
      <c r="C110" s="42"/>
      <c r="D110" s="197" t="s">
        <v>518</v>
      </c>
      <c r="E110" s="198"/>
      <c r="F110" s="198"/>
      <c r="G110" s="198"/>
      <c r="H110" s="199"/>
      <c r="I110" s="152">
        <f>90000</f>
        <v>90000</v>
      </c>
      <c r="J110" s="44"/>
      <c r="K110" s="45">
        <f>IF(ISNUMBER(I110),I110,0)-IF(ISNUMBER(J110),J110,0)</f>
        <v>90000</v>
      </c>
    </row>
    <row r="111" spans="1:11" ht="80.25" customHeight="1">
      <c r="A111" s="141" t="s">
        <v>384</v>
      </c>
      <c r="B111" s="41">
        <v>1</v>
      </c>
      <c r="C111" s="42"/>
      <c r="D111" s="197" t="s">
        <v>436</v>
      </c>
      <c r="E111" s="198"/>
      <c r="F111" s="198"/>
      <c r="G111" s="198"/>
      <c r="H111" s="199"/>
      <c r="I111" s="43">
        <v>2015070</v>
      </c>
      <c r="J111" s="44">
        <v>1161034.98</v>
      </c>
      <c r="K111" s="45">
        <f t="shared" si="0"/>
        <v>854035.02</v>
      </c>
    </row>
    <row r="112" spans="1:11" ht="88.5" customHeight="1">
      <c r="A112" s="141" t="s">
        <v>569</v>
      </c>
      <c r="B112" s="41">
        <v>2</v>
      </c>
      <c r="C112" s="42"/>
      <c r="D112" s="197" t="s">
        <v>795</v>
      </c>
      <c r="E112" s="198"/>
      <c r="F112" s="198"/>
      <c r="G112" s="198"/>
      <c r="H112" s="199"/>
      <c r="I112" s="47">
        <v>536200</v>
      </c>
      <c r="J112" s="48">
        <v>352619.11</v>
      </c>
      <c r="K112" s="45">
        <f t="shared" si="0"/>
        <v>183580.89</v>
      </c>
    </row>
    <row r="113" spans="1:11" ht="54" customHeight="1">
      <c r="A113" s="141" t="s">
        <v>263</v>
      </c>
      <c r="B113" s="41"/>
      <c r="C113" s="151"/>
      <c r="D113" s="197" t="s">
        <v>385</v>
      </c>
      <c r="E113" s="198"/>
      <c r="F113" s="198"/>
      <c r="G113" s="198"/>
      <c r="H113" s="199"/>
      <c r="I113" s="47">
        <v>30000000</v>
      </c>
      <c r="J113" s="48"/>
      <c r="K113" s="45"/>
    </row>
    <row r="114" spans="1:11" ht="54" customHeight="1">
      <c r="A114" s="141" t="s">
        <v>94</v>
      </c>
      <c r="B114" s="41"/>
      <c r="C114" s="151"/>
      <c r="D114" s="197" t="s">
        <v>93</v>
      </c>
      <c r="E114" s="198"/>
      <c r="F114" s="198"/>
      <c r="G114" s="198"/>
      <c r="H114" s="199"/>
      <c r="I114" s="47">
        <v>3693700</v>
      </c>
      <c r="J114" s="48">
        <v>1801360</v>
      </c>
      <c r="K114" s="45"/>
    </row>
    <row r="115" spans="1:11" ht="53.25" customHeight="1">
      <c r="A115" s="57" t="s">
        <v>839</v>
      </c>
      <c r="B115" s="4"/>
      <c r="C115" s="118"/>
      <c r="D115" s="197" t="s">
        <v>840</v>
      </c>
      <c r="E115" s="198"/>
      <c r="F115" s="198"/>
      <c r="G115" s="198"/>
      <c r="H115" s="199"/>
      <c r="I115" s="43">
        <f>I116</f>
        <v>-392494.99</v>
      </c>
      <c r="J115" s="44">
        <f>J116</f>
        <v>-22236970.99</v>
      </c>
      <c r="K115" s="45">
        <f t="shared" si="0"/>
        <v>21844476</v>
      </c>
    </row>
    <row r="116" spans="1:11" ht="56.25" customHeight="1">
      <c r="A116" s="57" t="s">
        <v>859</v>
      </c>
      <c r="B116" s="4"/>
      <c r="C116" s="119"/>
      <c r="D116" s="197" t="s">
        <v>860</v>
      </c>
      <c r="E116" s="198"/>
      <c r="F116" s="198"/>
      <c r="G116" s="198"/>
      <c r="H116" s="199"/>
      <c r="I116" s="43">
        <v>-392494.99</v>
      </c>
      <c r="J116" s="44">
        <v>-22236970.99</v>
      </c>
      <c r="K116" s="45">
        <f>IF(ISNUMBER(I116),I116,0)-IF(ISNUMBER(J116),J116,0)</f>
        <v>21844476</v>
      </c>
    </row>
    <row r="117" spans="1:9" ht="11.25" customHeight="1">
      <c r="A117" s="4"/>
      <c r="B117" s="4"/>
      <c r="C117" s="4"/>
      <c r="D117" s="50"/>
      <c r="E117" s="50"/>
      <c r="F117" s="50"/>
      <c r="G117" s="50"/>
      <c r="H117" s="50"/>
      <c r="I117" s="8"/>
    </row>
    <row r="118" spans="1:9" ht="11.25" customHeight="1">
      <c r="A118" s="4"/>
      <c r="B118" s="4"/>
      <c r="C118" s="4"/>
      <c r="D118" s="50"/>
      <c r="E118" s="50"/>
      <c r="F118" s="50"/>
      <c r="G118" s="50"/>
      <c r="H118" s="50"/>
      <c r="I118" s="8"/>
    </row>
    <row r="119" spans="1:9" ht="11.25" customHeight="1">
      <c r="A119" s="4"/>
      <c r="B119" s="4"/>
      <c r="C119" s="4"/>
      <c r="D119" s="50"/>
      <c r="E119" s="50"/>
      <c r="F119" s="50"/>
      <c r="G119" s="50"/>
      <c r="H119" s="50"/>
      <c r="I119" s="8"/>
    </row>
    <row r="120" spans="1:9" ht="11.25" customHeight="1">
      <c r="A120" s="4"/>
      <c r="B120" s="4"/>
      <c r="C120" s="4"/>
      <c r="D120" s="50"/>
      <c r="E120" s="50"/>
      <c r="F120" s="50"/>
      <c r="G120" s="50"/>
      <c r="H120" s="50"/>
      <c r="I120" s="8"/>
    </row>
    <row r="121" spans="1:9" ht="11.25" customHeight="1">
      <c r="A121" s="4"/>
      <c r="B121" s="4"/>
      <c r="C121" s="4"/>
      <c r="D121" s="50"/>
      <c r="E121" s="50"/>
      <c r="F121" s="50"/>
      <c r="G121" s="50"/>
      <c r="H121" s="50"/>
      <c r="I121" s="8"/>
    </row>
    <row r="122" spans="1:2" ht="23.25" customHeight="1">
      <c r="A122" s="4"/>
      <c r="B122" s="4"/>
    </row>
    <row r="123" ht="9.75" customHeight="1"/>
    <row r="124" spans="1:8" ht="12.75" customHeight="1">
      <c r="A124" s="50"/>
      <c r="B124" s="50"/>
      <c r="C124" s="50"/>
      <c r="D124" s="51"/>
      <c r="E124" s="51"/>
      <c r="F124" s="51"/>
      <c r="G124" s="51"/>
      <c r="H124" s="51"/>
    </row>
  </sheetData>
  <sheetProtection/>
  <mergeCells count="107">
    <mergeCell ref="D76:H76"/>
    <mergeCell ref="D77:H77"/>
    <mergeCell ref="D63:H63"/>
    <mergeCell ref="D56:H56"/>
    <mergeCell ref="D57:H57"/>
    <mergeCell ref="D58:H58"/>
    <mergeCell ref="D59:H59"/>
    <mergeCell ref="D65:H65"/>
    <mergeCell ref="D66:H66"/>
    <mergeCell ref="D60:H60"/>
    <mergeCell ref="D61:H61"/>
    <mergeCell ref="D62:H62"/>
    <mergeCell ref="D67:H67"/>
    <mergeCell ref="D116:H116"/>
    <mergeCell ref="D104:H104"/>
    <mergeCell ref="D112:H112"/>
    <mergeCell ref="D105:H105"/>
    <mergeCell ref="D106:H106"/>
    <mergeCell ref="D111:H111"/>
    <mergeCell ref="D107:H107"/>
    <mergeCell ref="D115:H115"/>
    <mergeCell ref="D113:H113"/>
    <mergeCell ref="D110:H110"/>
    <mergeCell ref="D114:H114"/>
    <mergeCell ref="D102:H102"/>
    <mergeCell ref="D103:H103"/>
    <mergeCell ref="D96:H96"/>
    <mergeCell ref="D97:H97"/>
    <mergeCell ref="D100:H100"/>
    <mergeCell ref="D101:H101"/>
    <mergeCell ref="D108:H108"/>
    <mergeCell ref="D109:H109"/>
    <mergeCell ref="D98:H98"/>
    <mergeCell ref="D99:H99"/>
    <mergeCell ref="D88:H88"/>
    <mergeCell ref="D89:H89"/>
    <mergeCell ref="D90:H90"/>
    <mergeCell ref="D91:H91"/>
    <mergeCell ref="D92:H92"/>
    <mergeCell ref="D93:H93"/>
    <mergeCell ref="D94:H94"/>
    <mergeCell ref="D95:H95"/>
    <mergeCell ref="D84:H84"/>
    <mergeCell ref="D85:H85"/>
    <mergeCell ref="D86:H86"/>
    <mergeCell ref="D87:H87"/>
    <mergeCell ref="D83:H83"/>
    <mergeCell ref="D71:H71"/>
    <mergeCell ref="D79:H79"/>
    <mergeCell ref="D80:H80"/>
    <mergeCell ref="D81:H81"/>
    <mergeCell ref="D82:H82"/>
    <mergeCell ref="D72:H72"/>
    <mergeCell ref="D73:H73"/>
    <mergeCell ref="D74:H74"/>
    <mergeCell ref="D75:H75"/>
    <mergeCell ref="D32:H32"/>
    <mergeCell ref="D34:H34"/>
    <mergeCell ref="D39:H39"/>
    <mergeCell ref="D50:H50"/>
    <mergeCell ref="D43:H43"/>
    <mergeCell ref="D44:H44"/>
    <mergeCell ref="D45:H45"/>
    <mergeCell ref="D48:H48"/>
    <mergeCell ref="D47:H47"/>
    <mergeCell ref="D49:H49"/>
    <mergeCell ref="D18:H20"/>
    <mergeCell ref="D21:H21"/>
    <mergeCell ref="D22:H22"/>
    <mergeCell ref="D23:H23"/>
    <mergeCell ref="D24:H24"/>
    <mergeCell ref="D25:H25"/>
    <mergeCell ref="D26:H26"/>
    <mergeCell ref="D27:H27"/>
    <mergeCell ref="D51:H51"/>
    <mergeCell ref="D53:H53"/>
    <mergeCell ref="D54:H54"/>
    <mergeCell ref="D55:H55"/>
    <mergeCell ref="D52:H52"/>
    <mergeCell ref="D37:H37"/>
    <mergeCell ref="D38:H38"/>
    <mergeCell ref="D31:H31"/>
    <mergeCell ref="D68:H68"/>
    <mergeCell ref="D28:H28"/>
    <mergeCell ref="D29:H29"/>
    <mergeCell ref="D46:H46"/>
    <mergeCell ref="D30:H30"/>
    <mergeCell ref="D35:H35"/>
    <mergeCell ref="D36:H36"/>
    <mergeCell ref="D40:H40"/>
    <mergeCell ref="D41:H41"/>
    <mergeCell ref="D33:H33"/>
    <mergeCell ref="I1:K1"/>
    <mergeCell ref="I2:K2"/>
    <mergeCell ref="I3:K3"/>
    <mergeCell ref="I4:K4"/>
    <mergeCell ref="I6:K6"/>
    <mergeCell ref="I7:K7"/>
    <mergeCell ref="J8:K8"/>
    <mergeCell ref="J10:K10"/>
    <mergeCell ref="D42:H42"/>
    <mergeCell ref="D78:H78"/>
    <mergeCell ref="A12:K12"/>
    <mergeCell ref="A13:K13"/>
    <mergeCell ref="D69:H69"/>
    <mergeCell ref="D70:H70"/>
    <mergeCell ref="D64:H64"/>
  </mergeCells>
  <conditionalFormatting sqref="H43:H71 H81:H106 H112:H114 H24:H36">
    <cfRule type="cellIs" priority="1" dxfId="3" operator="equal" stopIfTrue="1">
      <formula>0</formula>
    </cfRule>
  </conditionalFormatting>
  <printOptions/>
  <pageMargins left="0.85" right="0.36" top="0.58" bottom="0.2" header="0.1968503937007874" footer="0.21"/>
  <pageSetup fitToHeight="6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8"/>
  <sheetViews>
    <sheetView showGridLines="0" zoomScalePageLayoutView="0" workbookViewId="0" topLeftCell="A1">
      <selection activeCell="G2" sqref="G2"/>
    </sheetView>
  </sheetViews>
  <sheetFormatPr defaultColWidth="9.00390625" defaultRowHeight="12.75"/>
  <cols>
    <col min="1" max="1" width="45.75390625" style="95" customWidth="1"/>
    <col min="2" max="2" width="4.25390625" style="54" customWidth="1"/>
    <col min="3" max="3" width="17.25390625" style="54" customWidth="1"/>
    <col min="4" max="4" width="7.00390625" style="54" customWidth="1"/>
    <col min="5" max="5" width="18.875" style="54" customWidth="1"/>
    <col min="6" max="6" width="21.375" style="54" customWidth="1"/>
    <col min="7" max="7" width="18.75390625" style="54" customWidth="1"/>
    <col min="8" max="16384" width="9.125" style="54" customWidth="1"/>
  </cols>
  <sheetData>
    <row r="1" ht="12.75" customHeight="1"/>
    <row r="2" spans="1:7" ht="15" customHeight="1">
      <c r="A2" s="233" t="s">
        <v>283</v>
      </c>
      <c r="B2" s="233"/>
      <c r="C2" s="233"/>
      <c r="D2" s="233"/>
      <c r="E2" s="233"/>
      <c r="F2" s="176"/>
      <c r="G2" s="96"/>
    </row>
    <row r="3" spans="1:7" ht="13.5" customHeight="1" thickBot="1">
      <c r="A3" s="97"/>
      <c r="B3" s="97"/>
      <c r="C3" s="98"/>
      <c r="D3" s="98"/>
      <c r="E3" s="99"/>
      <c r="F3" s="99"/>
      <c r="G3" s="99"/>
    </row>
    <row r="4" spans="1:7" ht="9.75" customHeight="1">
      <c r="A4" s="234" t="s">
        <v>277</v>
      </c>
      <c r="B4" s="237" t="s">
        <v>278</v>
      </c>
      <c r="C4" s="240" t="s">
        <v>285</v>
      </c>
      <c r="D4" s="241"/>
      <c r="E4" s="246" t="s">
        <v>282</v>
      </c>
      <c r="F4" s="225" t="s">
        <v>279</v>
      </c>
      <c r="G4" s="227" t="s">
        <v>281</v>
      </c>
    </row>
    <row r="5" spans="1:7" ht="5.25" customHeight="1">
      <c r="A5" s="235"/>
      <c r="B5" s="238"/>
      <c r="C5" s="242"/>
      <c r="D5" s="243"/>
      <c r="E5" s="247"/>
      <c r="F5" s="226"/>
      <c r="G5" s="228"/>
    </row>
    <row r="6" spans="1:7" ht="9" customHeight="1">
      <c r="A6" s="235"/>
      <c r="B6" s="238"/>
      <c r="C6" s="242"/>
      <c r="D6" s="243"/>
      <c r="E6" s="247"/>
      <c r="F6" s="226"/>
      <c r="G6" s="228"/>
    </row>
    <row r="7" spans="1:7" ht="6" customHeight="1">
      <c r="A7" s="235"/>
      <c r="B7" s="238"/>
      <c r="C7" s="242"/>
      <c r="D7" s="243"/>
      <c r="E7" s="247"/>
      <c r="F7" s="226"/>
      <c r="G7" s="228"/>
    </row>
    <row r="8" spans="1:7" ht="6" customHeight="1">
      <c r="A8" s="235"/>
      <c r="B8" s="238"/>
      <c r="C8" s="242"/>
      <c r="D8" s="243"/>
      <c r="E8" s="247"/>
      <c r="F8" s="226"/>
      <c r="G8" s="228"/>
    </row>
    <row r="9" spans="1:7" ht="10.5" customHeight="1">
      <c r="A9" s="235"/>
      <c r="B9" s="238"/>
      <c r="C9" s="242"/>
      <c r="D9" s="243"/>
      <c r="E9" s="247"/>
      <c r="F9" s="226"/>
      <c r="G9" s="228"/>
    </row>
    <row r="10" spans="1:7" ht="3.75" customHeight="1" hidden="1">
      <c r="A10" s="235"/>
      <c r="B10" s="238"/>
      <c r="C10" s="242"/>
      <c r="D10" s="243"/>
      <c r="E10" s="247"/>
      <c r="F10" s="177"/>
      <c r="G10" s="100"/>
    </row>
    <row r="11" spans="1:7" ht="12.75" customHeight="1" hidden="1">
      <c r="A11" s="236"/>
      <c r="B11" s="239"/>
      <c r="C11" s="244"/>
      <c r="D11" s="245"/>
      <c r="E11" s="248"/>
      <c r="F11" s="178"/>
      <c r="G11" s="101"/>
    </row>
    <row r="12" spans="1:7" ht="13.5" customHeight="1" thickBot="1">
      <c r="A12" s="102">
        <v>1</v>
      </c>
      <c r="B12" s="103">
        <v>2</v>
      </c>
      <c r="C12" s="229">
        <v>3</v>
      </c>
      <c r="D12" s="230"/>
      <c r="E12" s="104" t="s">
        <v>274</v>
      </c>
      <c r="F12" s="179" t="s">
        <v>275</v>
      </c>
      <c r="G12" s="105" t="s">
        <v>280</v>
      </c>
    </row>
    <row r="13" spans="1:7" ht="12.75">
      <c r="A13" s="106" t="s">
        <v>290</v>
      </c>
      <c r="B13" s="107" t="s">
        <v>291</v>
      </c>
      <c r="C13" s="231" t="s">
        <v>404</v>
      </c>
      <c r="D13" s="232"/>
      <c r="E13" s="108">
        <f>E15+E163+E180+E193+E257+E327+E363+E516+E530+E508</f>
        <v>728722835.2299999</v>
      </c>
      <c r="F13" s="108">
        <f>F15+F163+F180+F193+F257+F327+F363+F508+F516+F530</f>
        <v>407886516.79999995</v>
      </c>
      <c r="G13" s="109">
        <f>IF(IF(E13="-",0,E13)-IF(F13="-",0,F13)=0,"-",IF(E13="-",0,E13)-IF(F13="-",0,F13))</f>
        <v>320836318.42999995</v>
      </c>
    </row>
    <row r="14" spans="1:7" ht="13.5" thickBot="1">
      <c r="A14" s="110" t="s">
        <v>292</v>
      </c>
      <c r="B14" s="111"/>
      <c r="C14" s="249"/>
      <c r="D14" s="250"/>
      <c r="E14" s="112"/>
      <c r="F14" s="112"/>
      <c r="G14" s="113"/>
    </row>
    <row r="15" spans="1:7" ht="12.75" customHeight="1">
      <c r="A15" s="153" t="s">
        <v>597</v>
      </c>
      <c r="B15" s="159" t="s">
        <v>288</v>
      </c>
      <c r="C15" s="224" t="s">
        <v>725</v>
      </c>
      <c r="D15" s="224"/>
      <c r="E15" s="160">
        <f>E16+E31+E54+E119+E90+E113</f>
        <v>92334693.98</v>
      </c>
      <c r="F15" s="160">
        <f>F16+F31+F54+F119+F90+F113</f>
        <v>63175304.51</v>
      </c>
      <c r="G15" s="149">
        <f aca="true" t="shared" si="0" ref="G15:G78">IF(IF(E15="-",0,E15)-IF(F15="-",0,F15)=0,"-",IF(E15="-",0,E15)-IF(F15="-",0,F15))</f>
        <v>29159389.470000006</v>
      </c>
    </row>
    <row r="16" spans="1:7" s="121" customFormat="1" ht="12.75" customHeight="1">
      <c r="A16" s="154" t="s">
        <v>311</v>
      </c>
      <c r="B16" s="161" t="s">
        <v>288</v>
      </c>
      <c r="C16" s="223" t="s">
        <v>726</v>
      </c>
      <c r="D16" s="223"/>
      <c r="E16" s="162">
        <f>E17</f>
        <v>1781350</v>
      </c>
      <c r="F16" s="162">
        <f>F17</f>
        <v>880017.57</v>
      </c>
      <c r="G16" s="162">
        <f t="shared" si="0"/>
        <v>901332.43</v>
      </c>
    </row>
    <row r="17" spans="1:7" ht="12.75" customHeight="1">
      <c r="A17" s="155" t="s">
        <v>598</v>
      </c>
      <c r="B17" s="163" t="s">
        <v>288</v>
      </c>
      <c r="C17" s="220" t="s">
        <v>727</v>
      </c>
      <c r="D17" s="220"/>
      <c r="E17" s="164">
        <f>E18+E25</f>
        <v>1781350</v>
      </c>
      <c r="F17" s="164">
        <f>F18+F25</f>
        <v>880017.57</v>
      </c>
      <c r="G17" s="164">
        <f t="shared" si="0"/>
        <v>901332.43</v>
      </c>
    </row>
    <row r="18" spans="1:7" ht="12.75" customHeight="1">
      <c r="A18" s="155" t="s">
        <v>599</v>
      </c>
      <c r="B18" s="163" t="s">
        <v>288</v>
      </c>
      <c r="C18" s="220" t="s">
        <v>728</v>
      </c>
      <c r="D18" s="220"/>
      <c r="E18" s="164">
        <f aca="true" t="shared" si="1" ref="E18:F20">E19</f>
        <v>1124770</v>
      </c>
      <c r="F18" s="164">
        <f t="shared" si="1"/>
        <v>880017.57</v>
      </c>
      <c r="G18" s="164">
        <f t="shared" si="0"/>
        <v>244752.43000000005</v>
      </c>
    </row>
    <row r="19" spans="1:7" ht="24" customHeight="1">
      <c r="A19" s="155" t="s">
        <v>600</v>
      </c>
      <c r="B19" s="163" t="s">
        <v>288</v>
      </c>
      <c r="C19" s="220" t="s">
        <v>729</v>
      </c>
      <c r="D19" s="220"/>
      <c r="E19" s="164">
        <f t="shared" si="1"/>
        <v>1124770</v>
      </c>
      <c r="F19" s="164">
        <f t="shared" si="1"/>
        <v>880017.57</v>
      </c>
      <c r="G19" s="164">
        <f t="shared" si="0"/>
        <v>244752.43000000005</v>
      </c>
    </row>
    <row r="20" spans="1:7" ht="12.75" customHeight="1">
      <c r="A20" s="155" t="s">
        <v>293</v>
      </c>
      <c r="B20" s="163" t="s">
        <v>288</v>
      </c>
      <c r="C20" s="220" t="s">
        <v>730</v>
      </c>
      <c r="D20" s="220"/>
      <c r="E20" s="164">
        <f t="shared" si="1"/>
        <v>1124770</v>
      </c>
      <c r="F20" s="164">
        <f t="shared" si="1"/>
        <v>880017.57</v>
      </c>
      <c r="G20" s="164">
        <f t="shared" si="0"/>
        <v>244752.43000000005</v>
      </c>
    </row>
    <row r="21" spans="1:7" ht="18" customHeight="1">
      <c r="A21" s="155" t="s">
        <v>294</v>
      </c>
      <c r="B21" s="163" t="s">
        <v>288</v>
      </c>
      <c r="C21" s="220" t="s">
        <v>731</v>
      </c>
      <c r="D21" s="220"/>
      <c r="E21" s="164">
        <f>E22+E23+E24</f>
        <v>1124770</v>
      </c>
      <c r="F21" s="164">
        <f>F22+F23+F24</f>
        <v>880017.57</v>
      </c>
      <c r="G21" s="164">
        <f t="shared" si="0"/>
        <v>244752.43000000005</v>
      </c>
    </row>
    <row r="22" spans="1:7" ht="12.75" customHeight="1">
      <c r="A22" s="155" t="s">
        <v>295</v>
      </c>
      <c r="B22" s="163" t="s">
        <v>288</v>
      </c>
      <c r="C22" s="220" t="s">
        <v>732</v>
      </c>
      <c r="D22" s="220"/>
      <c r="E22" s="165">
        <v>741540</v>
      </c>
      <c r="F22" s="164">
        <v>576876.2</v>
      </c>
      <c r="G22" s="164">
        <f t="shared" si="0"/>
        <v>164663.80000000005</v>
      </c>
    </row>
    <row r="23" spans="1:7" ht="12.75" customHeight="1">
      <c r="A23" s="155" t="s">
        <v>296</v>
      </c>
      <c r="B23" s="163" t="s">
        <v>288</v>
      </c>
      <c r="C23" s="220" t="s">
        <v>756</v>
      </c>
      <c r="D23" s="220"/>
      <c r="E23" s="165">
        <v>184040</v>
      </c>
      <c r="F23" s="164">
        <v>143940</v>
      </c>
      <c r="G23" s="164">
        <f t="shared" si="0"/>
        <v>40100</v>
      </c>
    </row>
    <row r="24" spans="1:7" ht="12.75" customHeight="1">
      <c r="A24" s="155" t="s">
        <v>297</v>
      </c>
      <c r="B24" s="163" t="s">
        <v>288</v>
      </c>
      <c r="C24" s="220" t="s">
        <v>733</v>
      </c>
      <c r="D24" s="220"/>
      <c r="E24" s="165">
        <v>199190</v>
      </c>
      <c r="F24" s="164">
        <v>159201.37</v>
      </c>
      <c r="G24" s="164">
        <f t="shared" si="0"/>
        <v>39988.630000000005</v>
      </c>
    </row>
    <row r="25" spans="1:7" ht="37.5" customHeight="1">
      <c r="A25" s="155" t="s">
        <v>601</v>
      </c>
      <c r="B25" s="163" t="s">
        <v>288</v>
      </c>
      <c r="C25" s="220" t="s">
        <v>734</v>
      </c>
      <c r="D25" s="220"/>
      <c r="E25" s="165">
        <f aca="true" t="shared" si="2" ref="E25:F27">E26</f>
        <v>656580</v>
      </c>
      <c r="F25" s="164">
        <f t="shared" si="2"/>
        <v>0</v>
      </c>
      <c r="G25" s="164">
        <f t="shared" si="0"/>
        <v>656580</v>
      </c>
    </row>
    <row r="26" spans="1:7" ht="27" customHeight="1">
      <c r="A26" s="155" t="s">
        <v>600</v>
      </c>
      <c r="B26" s="163" t="s">
        <v>288</v>
      </c>
      <c r="C26" s="220" t="s">
        <v>777</v>
      </c>
      <c r="D26" s="220"/>
      <c r="E26" s="165">
        <f t="shared" si="2"/>
        <v>656580</v>
      </c>
      <c r="F26" s="164">
        <f t="shared" si="2"/>
        <v>0</v>
      </c>
      <c r="G26" s="164">
        <f t="shared" si="0"/>
        <v>656580</v>
      </c>
    </row>
    <row r="27" spans="1:7" ht="12.75" customHeight="1">
      <c r="A27" s="155" t="s">
        <v>293</v>
      </c>
      <c r="B27" s="163" t="s">
        <v>288</v>
      </c>
      <c r="C27" s="220" t="s">
        <v>736</v>
      </c>
      <c r="D27" s="220"/>
      <c r="E27" s="165">
        <f t="shared" si="2"/>
        <v>656580</v>
      </c>
      <c r="F27" s="164">
        <f t="shared" si="2"/>
        <v>0</v>
      </c>
      <c r="G27" s="164">
        <f t="shared" si="0"/>
        <v>656580</v>
      </c>
    </row>
    <row r="28" spans="1:7" ht="12.75" customHeight="1">
      <c r="A28" s="155" t="s">
        <v>294</v>
      </c>
      <c r="B28" s="163" t="s">
        <v>288</v>
      </c>
      <c r="C28" s="220" t="s">
        <v>737</v>
      </c>
      <c r="D28" s="220"/>
      <c r="E28" s="165">
        <f>E29+E30</f>
        <v>656580</v>
      </c>
      <c r="F28" s="164">
        <f>F29+F30</f>
        <v>0</v>
      </c>
      <c r="G28" s="164">
        <f t="shared" si="0"/>
        <v>656580</v>
      </c>
    </row>
    <row r="29" spans="1:7" ht="12.75" customHeight="1">
      <c r="A29" s="155" t="s">
        <v>295</v>
      </c>
      <c r="B29" s="163" t="s">
        <v>288</v>
      </c>
      <c r="C29" s="220" t="s">
        <v>738</v>
      </c>
      <c r="D29" s="220"/>
      <c r="E29" s="165">
        <v>615000</v>
      </c>
      <c r="F29" s="164"/>
      <c r="G29" s="164">
        <f t="shared" si="0"/>
        <v>615000</v>
      </c>
    </row>
    <row r="30" spans="1:7" ht="12.75" customHeight="1">
      <c r="A30" s="155" t="s">
        <v>297</v>
      </c>
      <c r="B30" s="163" t="s">
        <v>288</v>
      </c>
      <c r="C30" s="220" t="s">
        <v>739</v>
      </c>
      <c r="D30" s="220"/>
      <c r="E30" s="165">
        <v>41580</v>
      </c>
      <c r="F30" s="164"/>
      <c r="G30" s="164">
        <f t="shared" si="0"/>
        <v>41580</v>
      </c>
    </row>
    <row r="31" spans="1:7" s="121" customFormat="1" ht="53.25" customHeight="1">
      <c r="A31" s="154" t="s">
        <v>312</v>
      </c>
      <c r="B31" s="161" t="s">
        <v>288</v>
      </c>
      <c r="C31" s="223" t="s">
        <v>740</v>
      </c>
      <c r="D31" s="223"/>
      <c r="E31" s="166">
        <f>E32</f>
        <v>4048570</v>
      </c>
      <c r="F31" s="162">
        <f>F32</f>
        <v>2837120.69</v>
      </c>
      <c r="G31" s="162">
        <f t="shared" si="0"/>
        <v>1211449.31</v>
      </c>
    </row>
    <row r="32" spans="1:7" ht="12.75" customHeight="1">
      <c r="A32" s="155" t="s">
        <v>598</v>
      </c>
      <c r="B32" s="163"/>
      <c r="C32" s="220" t="s">
        <v>740</v>
      </c>
      <c r="D32" s="220"/>
      <c r="E32" s="165">
        <f>E33+E48</f>
        <v>4048570</v>
      </c>
      <c r="F32" s="164">
        <f>F33+F48</f>
        <v>2837120.69</v>
      </c>
      <c r="G32" s="164"/>
    </row>
    <row r="33" spans="1:7" ht="12.75" customHeight="1">
      <c r="A33" s="155" t="s">
        <v>602</v>
      </c>
      <c r="B33" s="163" t="s">
        <v>288</v>
      </c>
      <c r="C33" s="220" t="s">
        <v>741</v>
      </c>
      <c r="D33" s="220"/>
      <c r="E33" s="165">
        <f>E34</f>
        <v>3491680</v>
      </c>
      <c r="F33" s="164">
        <f>F34</f>
        <v>2459474.83</v>
      </c>
      <c r="G33" s="164">
        <f t="shared" si="0"/>
        <v>1032205.1699999999</v>
      </c>
    </row>
    <row r="34" spans="1:7" ht="22.5" customHeight="1">
      <c r="A34" s="155" t="s">
        <v>600</v>
      </c>
      <c r="B34" s="163" t="s">
        <v>288</v>
      </c>
      <c r="C34" s="220" t="s">
        <v>742</v>
      </c>
      <c r="D34" s="220"/>
      <c r="E34" s="165">
        <f>E35+E45</f>
        <v>3491680</v>
      </c>
      <c r="F34" s="164">
        <f>F35+F45</f>
        <v>2459474.83</v>
      </c>
      <c r="G34" s="164">
        <f t="shared" si="0"/>
        <v>1032205.1699999999</v>
      </c>
    </row>
    <row r="35" spans="1:7" ht="12.75" customHeight="1">
      <c r="A35" s="155" t="s">
        <v>293</v>
      </c>
      <c r="B35" s="163" t="s">
        <v>288</v>
      </c>
      <c r="C35" s="220" t="s">
        <v>743</v>
      </c>
      <c r="D35" s="220"/>
      <c r="E35" s="165">
        <f>E36+E40+E44</f>
        <v>3235290</v>
      </c>
      <c r="F35" s="164">
        <f>F36+F40+F44</f>
        <v>2308321.35</v>
      </c>
      <c r="G35" s="164">
        <f t="shared" si="0"/>
        <v>926968.6499999999</v>
      </c>
    </row>
    <row r="36" spans="1:7" ht="12.75" customHeight="1">
      <c r="A36" s="155" t="s">
        <v>294</v>
      </c>
      <c r="B36" s="163" t="s">
        <v>288</v>
      </c>
      <c r="C36" s="220" t="s">
        <v>744</v>
      </c>
      <c r="D36" s="220"/>
      <c r="E36" s="165">
        <f>E37+E38+E39</f>
        <v>2384990</v>
      </c>
      <c r="F36" s="164">
        <f>F37+F38+F39</f>
        <v>1868840.43</v>
      </c>
      <c r="G36" s="164">
        <f t="shared" si="0"/>
        <v>516149.57000000007</v>
      </c>
    </row>
    <row r="37" spans="1:7" ht="12.75" customHeight="1">
      <c r="A37" s="155" t="s">
        <v>295</v>
      </c>
      <c r="B37" s="163" t="s">
        <v>288</v>
      </c>
      <c r="C37" s="220" t="s">
        <v>745</v>
      </c>
      <c r="D37" s="220"/>
      <c r="E37" s="165">
        <v>1736460</v>
      </c>
      <c r="F37" s="164">
        <v>1329626.47</v>
      </c>
      <c r="G37" s="164">
        <f t="shared" si="0"/>
        <v>406833.53</v>
      </c>
    </row>
    <row r="38" spans="1:7" ht="12.75" customHeight="1">
      <c r="A38" s="155" t="s">
        <v>296</v>
      </c>
      <c r="B38" s="163" t="s">
        <v>288</v>
      </c>
      <c r="C38" s="220" t="s">
        <v>746</v>
      </c>
      <c r="D38" s="220"/>
      <c r="E38" s="165">
        <v>173040</v>
      </c>
      <c r="F38" s="164">
        <v>150784.12</v>
      </c>
      <c r="G38" s="164">
        <f t="shared" si="0"/>
        <v>22255.880000000005</v>
      </c>
    </row>
    <row r="39" spans="1:7" ht="12.75" customHeight="1">
      <c r="A39" s="155" t="s">
        <v>297</v>
      </c>
      <c r="B39" s="163" t="s">
        <v>288</v>
      </c>
      <c r="C39" s="220" t="s">
        <v>171</v>
      </c>
      <c r="D39" s="220"/>
      <c r="E39" s="165">
        <v>475490</v>
      </c>
      <c r="F39" s="164">
        <v>388429.84</v>
      </c>
      <c r="G39" s="164">
        <f t="shared" si="0"/>
        <v>87060.15999999997</v>
      </c>
    </row>
    <row r="40" spans="1:7" ht="12.75" customHeight="1">
      <c r="A40" s="155" t="s">
        <v>298</v>
      </c>
      <c r="B40" s="159" t="s">
        <v>288</v>
      </c>
      <c r="C40" s="222" t="s">
        <v>172</v>
      </c>
      <c r="D40" s="222"/>
      <c r="E40" s="165">
        <f>E41+E42+E43</f>
        <v>576530</v>
      </c>
      <c r="F40" s="149">
        <f>F41+F42+F43</f>
        <v>362811.2</v>
      </c>
      <c r="G40" s="149">
        <f t="shared" si="0"/>
        <v>213718.8</v>
      </c>
    </row>
    <row r="41" spans="1:7" ht="12.75" customHeight="1">
      <c r="A41" s="155" t="s">
        <v>299</v>
      </c>
      <c r="B41" s="163"/>
      <c r="C41" s="220" t="s">
        <v>173</v>
      </c>
      <c r="D41" s="220"/>
      <c r="E41" s="165">
        <v>67330</v>
      </c>
      <c r="F41" s="164">
        <v>44960.44</v>
      </c>
      <c r="G41" s="164">
        <f t="shared" si="0"/>
        <v>22369.559999999998</v>
      </c>
    </row>
    <row r="42" spans="1:7" ht="12.75" customHeight="1">
      <c r="A42" s="155" t="s">
        <v>300</v>
      </c>
      <c r="B42" s="163" t="s">
        <v>288</v>
      </c>
      <c r="C42" s="220" t="s">
        <v>174</v>
      </c>
      <c r="D42" s="220"/>
      <c r="E42" s="165">
        <v>343180</v>
      </c>
      <c r="F42" s="164">
        <v>232860</v>
      </c>
      <c r="G42" s="164">
        <f t="shared" si="0"/>
        <v>110320</v>
      </c>
    </row>
    <row r="43" spans="1:7" ht="12.75" customHeight="1">
      <c r="A43" s="155" t="s">
        <v>304</v>
      </c>
      <c r="B43" s="163" t="s">
        <v>288</v>
      </c>
      <c r="C43" s="220" t="s">
        <v>175</v>
      </c>
      <c r="D43" s="220"/>
      <c r="E43" s="165">
        <v>166020</v>
      </c>
      <c r="F43" s="164">
        <v>84990.76</v>
      </c>
      <c r="G43" s="164">
        <f t="shared" si="0"/>
        <v>81029.24</v>
      </c>
    </row>
    <row r="44" spans="1:7" ht="12.75" customHeight="1">
      <c r="A44" s="155" t="s">
        <v>307</v>
      </c>
      <c r="B44" s="163" t="s">
        <v>288</v>
      </c>
      <c r="C44" s="220" t="s">
        <v>176</v>
      </c>
      <c r="D44" s="220"/>
      <c r="E44" s="165">
        <v>273770</v>
      </c>
      <c r="F44" s="164">
        <v>76669.72</v>
      </c>
      <c r="G44" s="164">
        <f t="shared" si="0"/>
        <v>197100.28</v>
      </c>
    </row>
    <row r="45" spans="1:7" ht="12.75" customHeight="1">
      <c r="A45" s="155" t="s">
        <v>308</v>
      </c>
      <c r="B45" s="163" t="s">
        <v>288</v>
      </c>
      <c r="C45" s="220" t="s">
        <v>177</v>
      </c>
      <c r="D45" s="220"/>
      <c r="E45" s="165">
        <f>E46+E47</f>
        <v>256390</v>
      </c>
      <c r="F45" s="164">
        <f>F46+F47</f>
        <v>151153.47999999998</v>
      </c>
      <c r="G45" s="164">
        <f t="shared" si="0"/>
        <v>105236.52000000002</v>
      </c>
    </row>
    <row r="46" spans="1:7" ht="12.75" customHeight="1">
      <c r="A46" s="155" t="s">
        <v>309</v>
      </c>
      <c r="B46" s="163" t="s">
        <v>288</v>
      </c>
      <c r="C46" s="220" t="s">
        <v>178</v>
      </c>
      <c r="D46" s="220"/>
      <c r="E46" s="165">
        <v>55000</v>
      </c>
      <c r="F46" s="164">
        <v>38124.72</v>
      </c>
      <c r="G46" s="164">
        <f t="shared" si="0"/>
        <v>16875.28</v>
      </c>
    </row>
    <row r="47" spans="1:7" ht="12.75" customHeight="1">
      <c r="A47" s="155" t="s">
        <v>310</v>
      </c>
      <c r="B47" s="163" t="s">
        <v>288</v>
      </c>
      <c r="C47" s="220" t="s">
        <v>179</v>
      </c>
      <c r="D47" s="220"/>
      <c r="E47" s="165">
        <v>201390</v>
      </c>
      <c r="F47" s="164">
        <v>113028.76</v>
      </c>
      <c r="G47" s="164">
        <f t="shared" si="0"/>
        <v>88361.24</v>
      </c>
    </row>
    <row r="48" spans="1:7" ht="40.5" customHeight="1">
      <c r="A48" s="155" t="s">
        <v>601</v>
      </c>
      <c r="B48" s="163" t="s">
        <v>288</v>
      </c>
      <c r="C48" s="220" t="s">
        <v>180</v>
      </c>
      <c r="D48" s="220"/>
      <c r="E48" s="165">
        <f aca="true" t="shared" si="3" ref="E48:F50">E49</f>
        <v>556890</v>
      </c>
      <c r="F48" s="164">
        <f t="shared" si="3"/>
        <v>377645.86</v>
      </c>
      <c r="G48" s="164">
        <f t="shared" si="0"/>
        <v>179244.14</v>
      </c>
    </row>
    <row r="49" spans="1:7" ht="24.75" customHeight="1">
      <c r="A49" s="155" t="s">
        <v>600</v>
      </c>
      <c r="B49" s="163" t="s">
        <v>288</v>
      </c>
      <c r="C49" s="220" t="s">
        <v>735</v>
      </c>
      <c r="D49" s="220"/>
      <c r="E49" s="165">
        <f t="shared" si="3"/>
        <v>556890</v>
      </c>
      <c r="F49" s="164">
        <f t="shared" si="3"/>
        <v>377645.86</v>
      </c>
      <c r="G49" s="164">
        <f t="shared" si="0"/>
        <v>179244.14</v>
      </c>
    </row>
    <row r="50" spans="1:7" ht="12.75" customHeight="1">
      <c r="A50" s="155" t="s">
        <v>293</v>
      </c>
      <c r="B50" s="163" t="s">
        <v>288</v>
      </c>
      <c r="C50" s="220" t="s">
        <v>181</v>
      </c>
      <c r="D50" s="220"/>
      <c r="E50" s="165">
        <f t="shared" si="3"/>
        <v>556890</v>
      </c>
      <c r="F50" s="164">
        <f t="shared" si="3"/>
        <v>377645.86</v>
      </c>
      <c r="G50" s="164">
        <f t="shared" si="0"/>
        <v>179244.14</v>
      </c>
    </row>
    <row r="51" spans="1:7" ht="12.75" customHeight="1">
      <c r="A51" s="155" t="s">
        <v>294</v>
      </c>
      <c r="B51" s="163" t="s">
        <v>288</v>
      </c>
      <c r="C51" s="220" t="s">
        <v>182</v>
      </c>
      <c r="D51" s="220"/>
      <c r="E51" s="165">
        <f>E52+E53</f>
        <v>556890</v>
      </c>
      <c r="F51" s="164">
        <f>F52+F53</f>
        <v>377645.86</v>
      </c>
      <c r="G51" s="164">
        <f t="shared" si="0"/>
        <v>179244.14</v>
      </c>
    </row>
    <row r="52" spans="1:7" ht="12.75" customHeight="1">
      <c r="A52" s="155" t="s">
        <v>295</v>
      </c>
      <c r="B52" s="163" t="s">
        <v>288</v>
      </c>
      <c r="C52" s="220" t="s">
        <v>497</v>
      </c>
      <c r="D52" s="220"/>
      <c r="E52" s="165">
        <v>450260</v>
      </c>
      <c r="F52" s="164">
        <v>291952.56</v>
      </c>
      <c r="G52" s="164">
        <f t="shared" si="0"/>
        <v>158307.44</v>
      </c>
    </row>
    <row r="53" spans="1:7" ht="12.75" customHeight="1">
      <c r="A53" s="155" t="s">
        <v>297</v>
      </c>
      <c r="B53" s="163" t="s">
        <v>288</v>
      </c>
      <c r="C53" s="220" t="s">
        <v>498</v>
      </c>
      <c r="D53" s="220"/>
      <c r="E53" s="165">
        <v>106630</v>
      </c>
      <c r="F53" s="164">
        <v>85693.3</v>
      </c>
      <c r="G53" s="164">
        <f t="shared" si="0"/>
        <v>20936.699999999997</v>
      </c>
    </row>
    <row r="54" spans="1:7" s="121" customFormat="1" ht="45.75" customHeight="1">
      <c r="A54" s="154" t="s">
        <v>313</v>
      </c>
      <c r="B54" s="159" t="s">
        <v>288</v>
      </c>
      <c r="C54" s="224" t="s">
        <v>183</v>
      </c>
      <c r="D54" s="224"/>
      <c r="E54" s="166">
        <f>E55</f>
        <v>59983452.980000004</v>
      </c>
      <c r="F54" s="160">
        <f>F55</f>
        <v>38451968.71</v>
      </c>
      <c r="G54" s="160">
        <f t="shared" si="0"/>
        <v>21531484.270000003</v>
      </c>
    </row>
    <row r="55" spans="1:7" ht="12.75" customHeight="1">
      <c r="A55" s="155" t="s">
        <v>603</v>
      </c>
      <c r="B55" s="163" t="s">
        <v>288</v>
      </c>
      <c r="C55" s="220" t="s">
        <v>184</v>
      </c>
      <c r="D55" s="220"/>
      <c r="E55" s="165">
        <f>E56+E77+E84</f>
        <v>59983452.980000004</v>
      </c>
      <c r="F55" s="164">
        <f>F56+F77+F84</f>
        <v>38451968.71</v>
      </c>
      <c r="G55" s="164">
        <f t="shared" si="0"/>
        <v>21531484.270000003</v>
      </c>
    </row>
    <row r="56" spans="1:7" ht="12.75" customHeight="1">
      <c r="A56" s="155" t="s">
        <v>602</v>
      </c>
      <c r="B56" s="163" t="s">
        <v>288</v>
      </c>
      <c r="C56" s="220" t="s">
        <v>185</v>
      </c>
      <c r="D56" s="220"/>
      <c r="E56" s="165">
        <f>E57+E60</f>
        <v>49880847.6</v>
      </c>
      <c r="F56" s="164">
        <f>F57+F60</f>
        <v>31864128.42</v>
      </c>
      <c r="G56" s="164">
        <f t="shared" si="0"/>
        <v>18016719.18</v>
      </c>
    </row>
    <row r="57" spans="1:7" ht="12.75" customHeight="1">
      <c r="A57" s="155" t="s">
        <v>307</v>
      </c>
      <c r="B57" s="163" t="s">
        <v>288</v>
      </c>
      <c r="C57" s="220" t="s">
        <v>189</v>
      </c>
      <c r="D57" s="220"/>
      <c r="E57" s="165">
        <f>E58</f>
        <v>519160</v>
      </c>
      <c r="F57" s="164">
        <f>F58</f>
        <v>305008</v>
      </c>
      <c r="G57" s="164">
        <f t="shared" si="0"/>
        <v>214152</v>
      </c>
    </row>
    <row r="58" spans="1:7" ht="12.75" customHeight="1">
      <c r="A58" s="155" t="s">
        <v>293</v>
      </c>
      <c r="B58" s="163" t="s">
        <v>288</v>
      </c>
      <c r="C58" s="220" t="s">
        <v>195</v>
      </c>
      <c r="D58" s="220"/>
      <c r="E58" s="165">
        <f>E59</f>
        <v>519160</v>
      </c>
      <c r="F58" s="164">
        <f>F59</f>
        <v>305008</v>
      </c>
      <c r="G58" s="164">
        <f t="shared" si="0"/>
        <v>214152</v>
      </c>
    </row>
    <row r="59" spans="1:7" ht="12.75" customHeight="1">
      <c r="A59" s="155" t="s">
        <v>307</v>
      </c>
      <c r="B59" s="163" t="s">
        <v>288</v>
      </c>
      <c r="C59" s="220" t="s">
        <v>196</v>
      </c>
      <c r="D59" s="220"/>
      <c r="E59" s="165">
        <v>519160</v>
      </c>
      <c r="F59" s="164">
        <v>305008</v>
      </c>
      <c r="G59" s="164">
        <f t="shared" si="0"/>
        <v>214152</v>
      </c>
    </row>
    <row r="60" spans="1:7" ht="25.5" customHeight="1">
      <c r="A60" s="155" t="s">
        <v>600</v>
      </c>
      <c r="B60" s="163" t="s">
        <v>288</v>
      </c>
      <c r="C60" s="220" t="s">
        <v>197</v>
      </c>
      <c r="D60" s="220"/>
      <c r="E60" s="165">
        <f>E61+E74</f>
        <v>49361687.6</v>
      </c>
      <c r="F60" s="149">
        <f>F61+F74</f>
        <v>31559120.42</v>
      </c>
      <c r="G60" s="164">
        <f t="shared" si="0"/>
        <v>17802567.18</v>
      </c>
    </row>
    <row r="61" spans="1:7" ht="12.75" customHeight="1">
      <c r="A61" s="155" t="s">
        <v>293</v>
      </c>
      <c r="B61" s="163" t="s">
        <v>288</v>
      </c>
      <c r="C61" s="220" t="s">
        <v>198</v>
      </c>
      <c r="D61" s="220"/>
      <c r="E61" s="165">
        <f>E62+E66+E73</f>
        <v>48236987.6</v>
      </c>
      <c r="F61" s="164">
        <f>F62+F66+F73</f>
        <v>30817028.42</v>
      </c>
      <c r="G61" s="164">
        <f t="shared" si="0"/>
        <v>17419959.18</v>
      </c>
    </row>
    <row r="62" spans="1:7" ht="12.75" customHeight="1">
      <c r="A62" s="155" t="s">
        <v>294</v>
      </c>
      <c r="B62" s="163" t="s">
        <v>288</v>
      </c>
      <c r="C62" s="220" t="s">
        <v>199</v>
      </c>
      <c r="D62" s="220"/>
      <c r="E62" s="165">
        <f>E63+E64+E65</f>
        <v>36203690.17</v>
      </c>
      <c r="F62" s="164">
        <f>F63+F64+F65</f>
        <v>24109968.91</v>
      </c>
      <c r="G62" s="164">
        <f t="shared" si="0"/>
        <v>12093721.260000002</v>
      </c>
    </row>
    <row r="63" spans="1:7" ht="12.75" customHeight="1">
      <c r="A63" s="155" t="s">
        <v>295</v>
      </c>
      <c r="B63" s="163" t="s">
        <v>288</v>
      </c>
      <c r="C63" s="220" t="s">
        <v>200</v>
      </c>
      <c r="D63" s="220"/>
      <c r="E63" s="165">
        <v>26155672.98</v>
      </c>
      <c r="F63" s="164">
        <v>17396154.07</v>
      </c>
      <c r="G63" s="164">
        <f t="shared" si="0"/>
        <v>8759518.91</v>
      </c>
    </row>
    <row r="64" spans="1:7" ht="12.75" customHeight="1">
      <c r="A64" s="155" t="s">
        <v>296</v>
      </c>
      <c r="B64" s="163" t="s">
        <v>288</v>
      </c>
      <c r="C64" s="220" t="s">
        <v>201</v>
      </c>
      <c r="D64" s="220"/>
      <c r="E64" s="165">
        <v>2467545.62</v>
      </c>
      <c r="F64" s="164">
        <v>1802003.03</v>
      </c>
      <c r="G64" s="164">
        <f t="shared" si="0"/>
        <v>665542.5900000001</v>
      </c>
    </row>
    <row r="65" spans="1:7" ht="12.75" customHeight="1">
      <c r="A65" s="155" t="s">
        <v>297</v>
      </c>
      <c r="B65" s="163" t="s">
        <v>288</v>
      </c>
      <c r="C65" s="220" t="s">
        <v>202</v>
      </c>
      <c r="D65" s="220"/>
      <c r="E65" s="165">
        <v>7580471.57</v>
      </c>
      <c r="F65" s="164">
        <v>4911811.81</v>
      </c>
      <c r="G65" s="164">
        <f t="shared" si="0"/>
        <v>2668659.7600000007</v>
      </c>
    </row>
    <row r="66" spans="1:7" ht="12.75" customHeight="1">
      <c r="A66" s="155" t="s">
        <v>298</v>
      </c>
      <c r="B66" s="163" t="s">
        <v>288</v>
      </c>
      <c r="C66" s="220" t="s">
        <v>203</v>
      </c>
      <c r="D66" s="220"/>
      <c r="E66" s="165">
        <f>E67+E68+E69+E70+E71+E72</f>
        <v>11962681.49</v>
      </c>
      <c r="F66" s="164">
        <f>F67+F68+F69+F70+F71+F72</f>
        <v>6706443.569999999</v>
      </c>
      <c r="G66" s="164">
        <f t="shared" si="0"/>
        <v>5256237.920000001</v>
      </c>
    </row>
    <row r="67" spans="1:7" ht="12.75" customHeight="1">
      <c r="A67" s="155" t="s">
        <v>299</v>
      </c>
      <c r="B67" s="163" t="s">
        <v>288</v>
      </c>
      <c r="C67" s="220" t="s">
        <v>204</v>
      </c>
      <c r="D67" s="220"/>
      <c r="E67" s="165">
        <v>685250</v>
      </c>
      <c r="F67" s="164">
        <v>481347.98</v>
      </c>
      <c r="G67" s="164">
        <f t="shared" si="0"/>
        <v>203902.02000000002</v>
      </c>
    </row>
    <row r="68" spans="1:7" ht="12.75" customHeight="1">
      <c r="A68" s="155" t="s">
        <v>300</v>
      </c>
      <c r="B68" s="163" t="s">
        <v>288</v>
      </c>
      <c r="C68" s="220" t="s">
        <v>205</v>
      </c>
      <c r="D68" s="220"/>
      <c r="E68" s="165">
        <v>718760</v>
      </c>
      <c r="F68" s="164">
        <v>417126</v>
      </c>
      <c r="G68" s="164">
        <f t="shared" si="0"/>
        <v>301634</v>
      </c>
    </row>
    <row r="69" spans="1:7" ht="12.75" customHeight="1">
      <c r="A69" s="155" t="s">
        <v>301</v>
      </c>
      <c r="B69" s="163" t="s">
        <v>288</v>
      </c>
      <c r="C69" s="220" t="s">
        <v>206</v>
      </c>
      <c r="D69" s="220"/>
      <c r="E69" s="165">
        <v>8389717.49</v>
      </c>
      <c r="F69" s="164">
        <v>5124574.95</v>
      </c>
      <c r="G69" s="164">
        <f t="shared" si="0"/>
        <v>3265142.54</v>
      </c>
    </row>
    <row r="70" spans="1:7" ht="12.75" customHeight="1">
      <c r="A70" s="155" t="s">
        <v>302</v>
      </c>
      <c r="B70" s="163" t="s">
        <v>288</v>
      </c>
      <c r="C70" s="220" t="s">
        <v>207</v>
      </c>
      <c r="D70" s="220"/>
      <c r="E70" s="165">
        <v>301590</v>
      </c>
      <c r="F70" s="164">
        <v>219604.32</v>
      </c>
      <c r="G70" s="164">
        <f t="shared" si="0"/>
        <v>81985.68</v>
      </c>
    </row>
    <row r="71" spans="1:7" ht="12.75" customHeight="1">
      <c r="A71" s="155" t="s">
        <v>303</v>
      </c>
      <c r="B71" s="159" t="s">
        <v>288</v>
      </c>
      <c r="C71" s="222" t="s">
        <v>208</v>
      </c>
      <c r="D71" s="222"/>
      <c r="E71" s="165">
        <v>1067840</v>
      </c>
      <c r="F71" s="149">
        <v>61935.89</v>
      </c>
      <c r="G71" s="149">
        <f t="shared" si="0"/>
        <v>1005904.11</v>
      </c>
    </row>
    <row r="72" spans="1:7" ht="12.75" customHeight="1">
      <c r="A72" s="155" t="s">
        <v>304</v>
      </c>
      <c r="B72" s="163" t="s">
        <v>288</v>
      </c>
      <c r="C72" s="220" t="s">
        <v>209</v>
      </c>
      <c r="D72" s="220"/>
      <c r="E72" s="165">
        <v>799524</v>
      </c>
      <c r="F72" s="164">
        <v>401854.43</v>
      </c>
      <c r="G72" s="164">
        <f t="shared" si="0"/>
        <v>397669.57</v>
      </c>
    </row>
    <row r="73" spans="1:7" ht="12.75" customHeight="1">
      <c r="A73" s="155" t="s">
        <v>307</v>
      </c>
      <c r="B73" s="163" t="s">
        <v>288</v>
      </c>
      <c r="C73" s="220" t="s">
        <v>210</v>
      </c>
      <c r="D73" s="220"/>
      <c r="E73" s="165">
        <v>70615.94</v>
      </c>
      <c r="F73" s="164">
        <v>615.94</v>
      </c>
      <c r="G73" s="164">
        <f t="shared" si="0"/>
        <v>70000</v>
      </c>
    </row>
    <row r="74" spans="1:7" ht="12.75" customHeight="1">
      <c r="A74" s="155" t="s">
        <v>308</v>
      </c>
      <c r="B74" s="163" t="s">
        <v>288</v>
      </c>
      <c r="C74" s="220" t="s">
        <v>211</v>
      </c>
      <c r="D74" s="220"/>
      <c r="E74" s="165">
        <f>E75+E76</f>
        <v>1124700</v>
      </c>
      <c r="F74" s="164">
        <f>F75+F76</f>
        <v>742092</v>
      </c>
      <c r="G74" s="164">
        <f t="shared" si="0"/>
        <v>382608</v>
      </c>
    </row>
    <row r="75" spans="1:7" ht="12.75" customHeight="1">
      <c r="A75" s="155" t="s">
        <v>309</v>
      </c>
      <c r="B75" s="163" t="s">
        <v>288</v>
      </c>
      <c r="C75" s="220" t="s">
        <v>212</v>
      </c>
      <c r="D75" s="220"/>
      <c r="E75" s="165">
        <v>324700</v>
      </c>
      <c r="F75" s="164">
        <v>264743.9</v>
      </c>
      <c r="G75" s="164">
        <f t="shared" si="0"/>
        <v>59956.09999999998</v>
      </c>
    </row>
    <row r="76" spans="1:7" ht="12.75" customHeight="1">
      <c r="A76" s="155" t="s">
        <v>310</v>
      </c>
      <c r="B76" s="163" t="s">
        <v>288</v>
      </c>
      <c r="C76" s="220" t="s">
        <v>213</v>
      </c>
      <c r="D76" s="220"/>
      <c r="E76" s="165">
        <v>800000</v>
      </c>
      <c r="F76" s="164">
        <v>477348.1</v>
      </c>
      <c r="G76" s="164">
        <f t="shared" si="0"/>
        <v>322651.9</v>
      </c>
    </row>
    <row r="77" spans="1:7" ht="28.5" customHeight="1">
      <c r="A77" s="155" t="s">
        <v>604</v>
      </c>
      <c r="B77" s="163" t="s">
        <v>288</v>
      </c>
      <c r="C77" s="220" t="s">
        <v>214</v>
      </c>
      <c r="D77" s="220"/>
      <c r="E77" s="149">
        <f aca="true" t="shared" si="4" ref="E77:F79">E78</f>
        <v>1084190</v>
      </c>
      <c r="F77" s="149">
        <f t="shared" si="4"/>
        <v>738121.5399999999</v>
      </c>
      <c r="G77" s="164">
        <f t="shared" si="0"/>
        <v>346068.4600000001</v>
      </c>
    </row>
    <row r="78" spans="1:7" ht="12.75" customHeight="1">
      <c r="A78" s="155" t="s">
        <v>600</v>
      </c>
      <c r="B78" s="163" t="s">
        <v>288</v>
      </c>
      <c r="C78" s="220" t="s">
        <v>215</v>
      </c>
      <c r="D78" s="220"/>
      <c r="E78" s="164">
        <f t="shared" si="4"/>
        <v>1084190</v>
      </c>
      <c r="F78" s="164">
        <f t="shared" si="4"/>
        <v>738121.5399999999</v>
      </c>
      <c r="G78" s="164">
        <f t="shared" si="0"/>
        <v>346068.4600000001</v>
      </c>
    </row>
    <row r="79" spans="1:7" ht="12.75" customHeight="1">
      <c r="A79" s="155" t="s">
        <v>293</v>
      </c>
      <c r="B79" s="163" t="s">
        <v>288</v>
      </c>
      <c r="C79" s="220" t="s">
        <v>216</v>
      </c>
      <c r="D79" s="220"/>
      <c r="E79" s="164">
        <f t="shared" si="4"/>
        <v>1084190</v>
      </c>
      <c r="F79" s="164">
        <f t="shared" si="4"/>
        <v>738121.5399999999</v>
      </c>
      <c r="G79" s="164">
        <f aca="true" t="shared" si="5" ref="G79:G145">IF(IF(E79="-",0,E79)-IF(F79="-",0,F79)=0,"-",IF(E79="-",0,E79)-IF(F79="-",0,F79))</f>
        <v>346068.4600000001</v>
      </c>
    </row>
    <row r="80" spans="1:7" ht="12.75" customHeight="1">
      <c r="A80" s="155" t="s">
        <v>294</v>
      </c>
      <c r="B80" s="163" t="s">
        <v>288</v>
      </c>
      <c r="C80" s="220" t="s">
        <v>217</v>
      </c>
      <c r="D80" s="220"/>
      <c r="E80" s="164">
        <f>E81+E82+E83</f>
        <v>1084190</v>
      </c>
      <c r="F80" s="164">
        <f>F81+F82+F83</f>
        <v>738121.5399999999</v>
      </c>
      <c r="G80" s="164">
        <f t="shared" si="5"/>
        <v>346068.4600000001</v>
      </c>
    </row>
    <row r="81" spans="1:7" ht="12.75" customHeight="1">
      <c r="A81" s="155" t="s">
        <v>295</v>
      </c>
      <c r="B81" s="163" t="s">
        <v>288</v>
      </c>
      <c r="C81" s="220" t="s">
        <v>218</v>
      </c>
      <c r="D81" s="220"/>
      <c r="E81" s="165">
        <v>732210</v>
      </c>
      <c r="F81" s="164">
        <v>515894.48</v>
      </c>
      <c r="G81" s="164">
        <f t="shared" si="5"/>
        <v>216315.52000000002</v>
      </c>
    </row>
    <row r="82" spans="1:7" ht="12.75" customHeight="1">
      <c r="A82" s="155" t="s">
        <v>296</v>
      </c>
      <c r="B82" s="163" t="s">
        <v>288</v>
      </c>
      <c r="C82" s="220" t="s">
        <v>219</v>
      </c>
      <c r="D82" s="220"/>
      <c r="E82" s="165">
        <v>168100</v>
      </c>
      <c r="F82" s="164">
        <v>128706.94</v>
      </c>
      <c r="G82" s="164">
        <f t="shared" si="5"/>
        <v>39393.06</v>
      </c>
    </row>
    <row r="83" spans="1:7" ht="12.75" customHeight="1">
      <c r="A83" s="155" t="s">
        <v>297</v>
      </c>
      <c r="B83" s="163" t="s">
        <v>288</v>
      </c>
      <c r="C83" s="220" t="s">
        <v>220</v>
      </c>
      <c r="D83" s="220"/>
      <c r="E83" s="165">
        <v>183880</v>
      </c>
      <c r="F83" s="164">
        <v>93520.12</v>
      </c>
      <c r="G83" s="164">
        <f t="shared" si="5"/>
        <v>90359.88</v>
      </c>
    </row>
    <row r="84" spans="1:7" ht="35.25" customHeight="1">
      <c r="A84" s="155" t="s">
        <v>601</v>
      </c>
      <c r="B84" s="163" t="s">
        <v>288</v>
      </c>
      <c r="C84" s="220" t="s">
        <v>221</v>
      </c>
      <c r="D84" s="220"/>
      <c r="E84" s="165">
        <f aca="true" t="shared" si="6" ref="E84:F86">E85</f>
        <v>9018415.379999999</v>
      </c>
      <c r="F84" s="149">
        <f t="shared" si="6"/>
        <v>5849718.75</v>
      </c>
      <c r="G84" s="164">
        <f t="shared" si="5"/>
        <v>3168696.629999999</v>
      </c>
    </row>
    <row r="85" spans="1:7" ht="25.5" customHeight="1">
      <c r="A85" s="155" t="s">
        <v>600</v>
      </c>
      <c r="B85" s="159" t="s">
        <v>288</v>
      </c>
      <c r="C85" s="222" t="s">
        <v>222</v>
      </c>
      <c r="D85" s="222"/>
      <c r="E85" s="165">
        <f t="shared" si="6"/>
        <v>9018415.379999999</v>
      </c>
      <c r="F85" s="149">
        <f t="shared" si="6"/>
        <v>5849718.75</v>
      </c>
      <c r="G85" s="149">
        <f t="shared" si="5"/>
        <v>3168696.629999999</v>
      </c>
    </row>
    <row r="86" spans="1:7" ht="12.75" customHeight="1">
      <c r="A86" s="155" t="s">
        <v>293</v>
      </c>
      <c r="B86" s="163" t="s">
        <v>288</v>
      </c>
      <c r="C86" s="220" t="s">
        <v>223</v>
      </c>
      <c r="D86" s="220"/>
      <c r="E86" s="165">
        <f t="shared" si="6"/>
        <v>9018415.379999999</v>
      </c>
      <c r="F86" s="164">
        <f t="shared" si="6"/>
        <v>5849718.75</v>
      </c>
      <c r="G86" s="164">
        <f t="shared" si="5"/>
        <v>3168696.629999999</v>
      </c>
    </row>
    <row r="87" spans="1:7" ht="15.75" customHeight="1">
      <c r="A87" s="155" t="s">
        <v>294</v>
      </c>
      <c r="B87" s="163" t="s">
        <v>288</v>
      </c>
      <c r="C87" s="220" t="s">
        <v>224</v>
      </c>
      <c r="D87" s="220"/>
      <c r="E87" s="165">
        <f>E88+E89</f>
        <v>9018415.379999999</v>
      </c>
      <c r="F87" s="164">
        <f>F88+F89</f>
        <v>5849718.75</v>
      </c>
      <c r="G87" s="164">
        <f t="shared" si="5"/>
        <v>3168696.629999999</v>
      </c>
    </row>
    <row r="88" spans="1:7" ht="12.75" customHeight="1">
      <c r="A88" s="155" t="s">
        <v>295</v>
      </c>
      <c r="B88" s="159" t="s">
        <v>288</v>
      </c>
      <c r="C88" s="222" t="s">
        <v>225</v>
      </c>
      <c r="D88" s="222"/>
      <c r="E88" s="165">
        <v>7293038.38</v>
      </c>
      <c r="F88" s="149">
        <v>4551285.03</v>
      </c>
      <c r="G88" s="149">
        <f t="shared" si="5"/>
        <v>2741753.3499999996</v>
      </c>
    </row>
    <row r="89" spans="1:7" ht="12.75" customHeight="1">
      <c r="A89" s="155" t="s">
        <v>297</v>
      </c>
      <c r="B89" s="163" t="s">
        <v>288</v>
      </c>
      <c r="C89" s="220" t="s">
        <v>226</v>
      </c>
      <c r="D89" s="220"/>
      <c r="E89" s="165">
        <v>1725377</v>
      </c>
      <c r="F89" s="164">
        <v>1298433.72</v>
      </c>
      <c r="G89" s="164">
        <f t="shared" si="5"/>
        <v>426943.28</v>
      </c>
    </row>
    <row r="90" spans="1:7" s="121" customFormat="1" ht="34.5" customHeight="1">
      <c r="A90" s="154" t="s">
        <v>314</v>
      </c>
      <c r="B90" s="161" t="s">
        <v>288</v>
      </c>
      <c r="C90" s="223" t="s">
        <v>227</v>
      </c>
      <c r="D90" s="223"/>
      <c r="E90" s="166">
        <f>E91</f>
        <v>8395020</v>
      </c>
      <c r="F90" s="162">
        <f>F91</f>
        <v>4955934.08</v>
      </c>
      <c r="G90" s="162">
        <f t="shared" si="5"/>
        <v>3439085.92</v>
      </c>
    </row>
    <row r="91" spans="1:7" ht="24.75" customHeight="1">
      <c r="A91" s="155" t="s">
        <v>605</v>
      </c>
      <c r="B91" s="159" t="s">
        <v>288</v>
      </c>
      <c r="C91" s="222" t="s">
        <v>170</v>
      </c>
      <c r="D91" s="222"/>
      <c r="E91" s="165">
        <f>E92+E107</f>
        <v>8395020</v>
      </c>
      <c r="F91" s="149">
        <f>F92+F107</f>
        <v>4955934.08</v>
      </c>
      <c r="G91" s="149">
        <f t="shared" si="5"/>
        <v>3439085.92</v>
      </c>
    </row>
    <row r="92" spans="1:7" ht="12.75" customHeight="1">
      <c r="A92" s="155" t="s">
        <v>602</v>
      </c>
      <c r="B92" s="163" t="s">
        <v>288</v>
      </c>
      <c r="C92" s="220" t="s">
        <v>228</v>
      </c>
      <c r="D92" s="220"/>
      <c r="E92" s="165">
        <f>E93</f>
        <v>6381910</v>
      </c>
      <c r="F92" s="164">
        <f>F93</f>
        <v>3950146.23</v>
      </c>
      <c r="G92" s="164">
        <f t="shared" si="5"/>
        <v>2431763.77</v>
      </c>
    </row>
    <row r="93" spans="1:7" ht="12.75" customHeight="1">
      <c r="A93" s="155" t="s">
        <v>600</v>
      </c>
      <c r="B93" s="163" t="s">
        <v>288</v>
      </c>
      <c r="C93" s="220" t="s">
        <v>229</v>
      </c>
      <c r="D93" s="220"/>
      <c r="E93" s="165">
        <f>E94+E104</f>
        <v>6381910</v>
      </c>
      <c r="F93" s="164">
        <f>F94+F104</f>
        <v>3950146.23</v>
      </c>
      <c r="G93" s="164">
        <f t="shared" si="5"/>
        <v>2431763.77</v>
      </c>
    </row>
    <row r="94" spans="1:7" ht="12.75" customHeight="1">
      <c r="A94" s="155" t="s">
        <v>293</v>
      </c>
      <c r="B94" s="163" t="s">
        <v>288</v>
      </c>
      <c r="C94" s="220" t="s">
        <v>230</v>
      </c>
      <c r="D94" s="220"/>
      <c r="E94" s="165">
        <f>E95+E99+E103</f>
        <v>6089964.63</v>
      </c>
      <c r="F94" s="164">
        <f>F95+F99+F103</f>
        <v>3709640.57</v>
      </c>
      <c r="G94" s="164">
        <f t="shared" si="5"/>
        <v>2380324.06</v>
      </c>
    </row>
    <row r="95" spans="1:7" ht="12.75" customHeight="1">
      <c r="A95" s="155" t="s">
        <v>294</v>
      </c>
      <c r="B95" s="163" t="s">
        <v>288</v>
      </c>
      <c r="C95" s="220" t="s">
        <v>231</v>
      </c>
      <c r="D95" s="220"/>
      <c r="E95" s="165">
        <f>E96+E97+E98</f>
        <v>5019037</v>
      </c>
      <c r="F95" s="164">
        <f>F96+F97+F98</f>
        <v>3210363.32</v>
      </c>
      <c r="G95" s="164">
        <f t="shared" si="5"/>
        <v>1808673.6800000002</v>
      </c>
    </row>
    <row r="96" spans="1:7" ht="12.75" customHeight="1">
      <c r="A96" s="155" t="s">
        <v>295</v>
      </c>
      <c r="B96" s="163" t="s">
        <v>288</v>
      </c>
      <c r="C96" s="220" t="s">
        <v>232</v>
      </c>
      <c r="D96" s="220"/>
      <c r="E96" s="165">
        <v>3427310</v>
      </c>
      <c r="F96" s="164">
        <v>2308875.29</v>
      </c>
      <c r="G96" s="164">
        <f t="shared" si="5"/>
        <v>1118434.71</v>
      </c>
    </row>
    <row r="97" spans="1:7" ht="12.75" customHeight="1">
      <c r="A97" s="155" t="s">
        <v>296</v>
      </c>
      <c r="B97" s="163" t="s">
        <v>288</v>
      </c>
      <c r="C97" s="220" t="s">
        <v>233</v>
      </c>
      <c r="D97" s="220"/>
      <c r="E97" s="165">
        <v>653727</v>
      </c>
      <c r="F97" s="164">
        <v>279338.32</v>
      </c>
      <c r="G97" s="164">
        <f t="shared" si="5"/>
        <v>374388.68</v>
      </c>
    </row>
    <row r="98" spans="1:7" ht="12.75" customHeight="1">
      <c r="A98" s="155" t="s">
        <v>297</v>
      </c>
      <c r="B98" s="163" t="s">
        <v>288</v>
      </c>
      <c r="C98" s="220" t="s">
        <v>234</v>
      </c>
      <c r="D98" s="220"/>
      <c r="E98" s="165">
        <v>938000</v>
      </c>
      <c r="F98" s="164">
        <v>622149.71</v>
      </c>
      <c r="G98" s="164">
        <f t="shared" si="5"/>
        <v>315850.29000000004</v>
      </c>
    </row>
    <row r="99" spans="1:7" ht="12.75" customHeight="1">
      <c r="A99" s="155" t="s">
        <v>298</v>
      </c>
      <c r="B99" s="163" t="s">
        <v>288</v>
      </c>
      <c r="C99" s="220" t="s">
        <v>235</v>
      </c>
      <c r="D99" s="220"/>
      <c r="E99" s="165">
        <f>E100+E101+E102</f>
        <v>1069927.6300000001</v>
      </c>
      <c r="F99" s="164">
        <f>F100+F101+F102</f>
        <v>498996.22</v>
      </c>
      <c r="G99" s="164">
        <f t="shared" si="5"/>
        <v>570931.4100000001</v>
      </c>
    </row>
    <row r="100" spans="1:7" ht="12.75" customHeight="1">
      <c r="A100" s="155" t="s">
        <v>299</v>
      </c>
      <c r="B100" s="163" t="s">
        <v>288</v>
      </c>
      <c r="C100" s="220" t="s">
        <v>236</v>
      </c>
      <c r="D100" s="220"/>
      <c r="E100" s="165">
        <v>117180.8</v>
      </c>
      <c r="F100" s="164">
        <v>58691.92</v>
      </c>
      <c r="G100" s="164">
        <f t="shared" si="5"/>
        <v>58488.880000000005</v>
      </c>
    </row>
    <row r="101" spans="1:7" ht="12.75" customHeight="1">
      <c r="A101" s="155" t="s">
        <v>300</v>
      </c>
      <c r="B101" s="163" t="s">
        <v>288</v>
      </c>
      <c r="C101" s="220" t="s">
        <v>237</v>
      </c>
      <c r="D101" s="220"/>
      <c r="E101" s="165">
        <v>210600</v>
      </c>
      <c r="F101" s="164">
        <v>73150</v>
      </c>
      <c r="G101" s="164">
        <f t="shared" si="5"/>
        <v>137450</v>
      </c>
    </row>
    <row r="102" spans="1:7" ht="12.75" customHeight="1">
      <c r="A102" s="155" t="s">
        <v>304</v>
      </c>
      <c r="B102" s="163" t="s">
        <v>288</v>
      </c>
      <c r="C102" s="220" t="s">
        <v>238</v>
      </c>
      <c r="D102" s="220"/>
      <c r="E102" s="165">
        <v>742146.8300000001</v>
      </c>
      <c r="F102" s="164">
        <v>367154.3</v>
      </c>
      <c r="G102" s="164">
        <f t="shared" si="5"/>
        <v>374992.5300000001</v>
      </c>
    </row>
    <row r="103" spans="1:7" ht="12.75" customHeight="1">
      <c r="A103" s="155" t="s">
        <v>307</v>
      </c>
      <c r="B103" s="163" t="s">
        <v>288</v>
      </c>
      <c r="C103" s="220" t="s">
        <v>239</v>
      </c>
      <c r="D103" s="220"/>
      <c r="E103" s="165">
        <v>1000</v>
      </c>
      <c r="F103" s="164">
        <v>281.03</v>
      </c>
      <c r="G103" s="164">
        <f t="shared" si="5"/>
        <v>718.97</v>
      </c>
    </row>
    <row r="104" spans="1:7" ht="12.75" customHeight="1">
      <c r="A104" s="155" t="s">
        <v>308</v>
      </c>
      <c r="B104" s="163" t="s">
        <v>288</v>
      </c>
      <c r="C104" s="220" t="s">
        <v>240</v>
      </c>
      <c r="D104" s="220"/>
      <c r="E104" s="165">
        <f>E105+E106</f>
        <v>291945.37</v>
      </c>
      <c r="F104" s="164">
        <f>F105+F106</f>
        <v>240505.66</v>
      </c>
      <c r="G104" s="164">
        <f t="shared" si="5"/>
        <v>51439.70999999999</v>
      </c>
    </row>
    <row r="105" spans="1:7" ht="12.75" customHeight="1">
      <c r="A105" s="155" t="s">
        <v>309</v>
      </c>
      <c r="B105" s="163" t="s">
        <v>288</v>
      </c>
      <c r="C105" s="220" t="s">
        <v>241</v>
      </c>
      <c r="D105" s="220"/>
      <c r="E105" s="165">
        <v>175000</v>
      </c>
      <c r="F105" s="164">
        <v>154665.82</v>
      </c>
      <c r="G105" s="164">
        <f t="shared" si="5"/>
        <v>20334.179999999993</v>
      </c>
    </row>
    <row r="106" spans="1:7" ht="12.75" customHeight="1">
      <c r="A106" s="155" t="s">
        <v>310</v>
      </c>
      <c r="B106" s="159" t="s">
        <v>288</v>
      </c>
      <c r="C106" s="222" t="s">
        <v>242</v>
      </c>
      <c r="D106" s="222"/>
      <c r="E106" s="165">
        <v>116945.37</v>
      </c>
      <c r="F106" s="149">
        <v>85839.84</v>
      </c>
      <c r="G106" s="149">
        <f t="shared" si="5"/>
        <v>31105.53</v>
      </c>
    </row>
    <row r="107" spans="1:7" ht="36" customHeight="1">
      <c r="A107" s="155" t="s">
        <v>601</v>
      </c>
      <c r="B107" s="163" t="s">
        <v>288</v>
      </c>
      <c r="C107" s="220" t="s">
        <v>243</v>
      </c>
      <c r="D107" s="220"/>
      <c r="E107" s="165">
        <f aca="true" t="shared" si="7" ref="E107:F109">E108</f>
        <v>2013110</v>
      </c>
      <c r="F107" s="164">
        <f t="shared" si="7"/>
        <v>1005787.8500000001</v>
      </c>
      <c r="G107" s="164">
        <f t="shared" si="5"/>
        <v>1007322.1499999999</v>
      </c>
    </row>
    <row r="108" spans="1:7" ht="28.5" customHeight="1">
      <c r="A108" s="155" t="s">
        <v>600</v>
      </c>
      <c r="B108" s="163" t="s">
        <v>288</v>
      </c>
      <c r="C108" s="220" t="s">
        <v>244</v>
      </c>
      <c r="D108" s="220"/>
      <c r="E108" s="165">
        <f t="shared" si="7"/>
        <v>2013110</v>
      </c>
      <c r="F108" s="164">
        <f t="shared" si="7"/>
        <v>1005787.8500000001</v>
      </c>
      <c r="G108" s="164">
        <f t="shared" si="5"/>
        <v>1007322.1499999999</v>
      </c>
    </row>
    <row r="109" spans="1:7" ht="12.75" customHeight="1">
      <c r="A109" s="155" t="s">
        <v>293</v>
      </c>
      <c r="B109" s="163" t="s">
        <v>288</v>
      </c>
      <c r="C109" s="220" t="s">
        <v>245</v>
      </c>
      <c r="D109" s="220"/>
      <c r="E109" s="165">
        <f t="shared" si="7"/>
        <v>2013110</v>
      </c>
      <c r="F109" s="164">
        <f t="shared" si="7"/>
        <v>1005787.8500000001</v>
      </c>
      <c r="G109" s="164">
        <f t="shared" si="5"/>
        <v>1007322.1499999999</v>
      </c>
    </row>
    <row r="110" spans="1:7" ht="18.75" customHeight="1">
      <c r="A110" s="155" t="s">
        <v>294</v>
      </c>
      <c r="B110" s="163" t="s">
        <v>288</v>
      </c>
      <c r="C110" s="220" t="s">
        <v>246</v>
      </c>
      <c r="D110" s="220"/>
      <c r="E110" s="165">
        <f>E111+E112</f>
        <v>2013110</v>
      </c>
      <c r="F110" s="164">
        <f>F111+F112</f>
        <v>1005787.8500000001</v>
      </c>
      <c r="G110" s="164">
        <f t="shared" si="5"/>
        <v>1007322.1499999999</v>
      </c>
    </row>
    <row r="111" spans="1:7" ht="12.75" customHeight="1">
      <c r="A111" s="155" t="s">
        <v>295</v>
      </c>
      <c r="B111" s="163" t="s">
        <v>288</v>
      </c>
      <c r="C111" s="220" t="s">
        <v>247</v>
      </c>
      <c r="D111" s="220"/>
      <c r="E111" s="165">
        <v>1663820</v>
      </c>
      <c r="F111" s="164">
        <v>782934.17</v>
      </c>
      <c r="G111" s="164">
        <f t="shared" si="5"/>
        <v>880885.83</v>
      </c>
    </row>
    <row r="112" spans="1:7" ht="12.75" customHeight="1">
      <c r="A112" s="155" t="s">
        <v>297</v>
      </c>
      <c r="B112" s="163" t="s">
        <v>288</v>
      </c>
      <c r="C112" s="220" t="s">
        <v>264</v>
      </c>
      <c r="D112" s="220"/>
      <c r="E112" s="165">
        <v>349290</v>
      </c>
      <c r="F112" s="164">
        <v>222853.68</v>
      </c>
      <c r="G112" s="164">
        <f t="shared" si="5"/>
        <v>126436.32</v>
      </c>
    </row>
    <row r="113" spans="1:7" s="121" customFormat="1" ht="26.25" customHeight="1">
      <c r="A113" s="154" t="s">
        <v>606</v>
      </c>
      <c r="B113" s="161" t="s">
        <v>288</v>
      </c>
      <c r="C113" s="223" t="s">
        <v>265</v>
      </c>
      <c r="D113" s="223"/>
      <c r="E113" s="166">
        <f aca="true" t="shared" si="8" ref="E113:F117">E114</f>
        <v>300000</v>
      </c>
      <c r="F113" s="162">
        <f t="shared" si="8"/>
        <v>0</v>
      </c>
      <c r="G113" s="162">
        <f t="shared" si="5"/>
        <v>300000</v>
      </c>
    </row>
    <row r="114" spans="1:7" ht="25.5" customHeight="1">
      <c r="A114" s="155" t="s">
        <v>605</v>
      </c>
      <c r="B114" s="163" t="s">
        <v>288</v>
      </c>
      <c r="C114" s="220" t="s">
        <v>454</v>
      </c>
      <c r="D114" s="220"/>
      <c r="E114" s="165">
        <f t="shared" si="8"/>
        <v>300000</v>
      </c>
      <c r="F114" s="164">
        <f t="shared" si="8"/>
        <v>0</v>
      </c>
      <c r="G114" s="164">
        <f t="shared" si="5"/>
        <v>300000</v>
      </c>
    </row>
    <row r="115" spans="1:7" ht="12.75" customHeight="1">
      <c r="A115" s="155" t="s">
        <v>607</v>
      </c>
      <c r="B115" s="163" t="s">
        <v>288</v>
      </c>
      <c r="C115" s="220" t="s">
        <v>453</v>
      </c>
      <c r="D115" s="220"/>
      <c r="E115" s="165">
        <f t="shared" si="8"/>
        <v>300000</v>
      </c>
      <c r="F115" s="164">
        <f t="shared" si="8"/>
        <v>0</v>
      </c>
      <c r="G115" s="164">
        <f t="shared" si="5"/>
        <v>300000</v>
      </c>
    </row>
    <row r="116" spans="1:7" ht="12.75" customHeight="1">
      <c r="A116" s="155" t="s">
        <v>307</v>
      </c>
      <c r="B116" s="163" t="s">
        <v>288</v>
      </c>
      <c r="C116" s="220" t="s">
        <v>452</v>
      </c>
      <c r="D116" s="220"/>
      <c r="E116" s="165">
        <f t="shared" si="8"/>
        <v>300000</v>
      </c>
      <c r="F116" s="164">
        <f t="shared" si="8"/>
        <v>0</v>
      </c>
      <c r="G116" s="164">
        <f t="shared" si="5"/>
        <v>300000</v>
      </c>
    </row>
    <row r="117" spans="1:7" ht="12.75" customHeight="1">
      <c r="A117" s="155" t="s">
        <v>293</v>
      </c>
      <c r="B117" s="163" t="s">
        <v>288</v>
      </c>
      <c r="C117" s="220" t="s">
        <v>451</v>
      </c>
      <c r="D117" s="220"/>
      <c r="E117" s="165">
        <f t="shared" si="8"/>
        <v>300000</v>
      </c>
      <c r="F117" s="164">
        <f t="shared" si="8"/>
        <v>0</v>
      </c>
      <c r="G117" s="164">
        <f t="shared" si="5"/>
        <v>300000</v>
      </c>
    </row>
    <row r="118" spans="1:7" ht="12.75" customHeight="1">
      <c r="A118" s="155" t="s">
        <v>307</v>
      </c>
      <c r="B118" s="163" t="s">
        <v>288</v>
      </c>
      <c r="C118" s="220" t="s">
        <v>450</v>
      </c>
      <c r="D118" s="220"/>
      <c r="E118" s="165">
        <v>300000</v>
      </c>
      <c r="F118" s="164"/>
      <c r="G118" s="164">
        <f t="shared" si="5"/>
        <v>300000</v>
      </c>
    </row>
    <row r="119" spans="1:7" s="121" customFormat="1" ht="12.75" customHeight="1">
      <c r="A119" s="154" t="s">
        <v>315</v>
      </c>
      <c r="B119" s="159" t="s">
        <v>288</v>
      </c>
      <c r="C119" s="224" t="s">
        <v>266</v>
      </c>
      <c r="D119" s="224"/>
      <c r="E119" s="166">
        <f>E120+E132+E157</f>
        <v>17826301</v>
      </c>
      <c r="F119" s="160">
        <f>F120+F132+F157</f>
        <v>16050263.46</v>
      </c>
      <c r="G119" s="160">
        <f t="shared" si="5"/>
        <v>1776037.539999999</v>
      </c>
    </row>
    <row r="120" spans="1:7" ht="12.75" customHeight="1">
      <c r="A120" s="155" t="s">
        <v>603</v>
      </c>
      <c r="B120" s="163" t="s">
        <v>288</v>
      </c>
      <c r="C120" s="220" t="s">
        <v>267</v>
      </c>
      <c r="D120" s="220"/>
      <c r="E120" s="165">
        <f>E121+E125</f>
        <v>100591</v>
      </c>
      <c r="F120" s="164">
        <f>F121+F125</f>
        <v>90066.01000000001</v>
      </c>
      <c r="G120" s="164">
        <f t="shared" si="5"/>
        <v>10524.98999999999</v>
      </c>
    </row>
    <row r="121" spans="1:7" ht="23.25" customHeight="1">
      <c r="A121" s="155" t="s">
        <v>608</v>
      </c>
      <c r="B121" s="163" t="s">
        <v>288</v>
      </c>
      <c r="C121" s="220" t="s">
        <v>268</v>
      </c>
      <c r="D121" s="220"/>
      <c r="E121" s="165">
        <f aca="true" t="shared" si="9" ref="E121:F123">E122</f>
        <v>62260</v>
      </c>
      <c r="F121" s="164">
        <f t="shared" si="9"/>
        <v>62260</v>
      </c>
      <c r="G121" s="164" t="str">
        <f t="shared" si="5"/>
        <v>-</v>
      </c>
    </row>
    <row r="122" spans="1:7" ht="18.75" customHeight="1">
      <c r="A122" s="155" t="s">
        <v>609</v>
      </c>
      <c r="B122" s="163" t="s">
        <v>288</v>
      </c>
      <c r="C122" s="220" t="s">
        <v>269</v>
      </c>
      <c r="D122" s="220"/>
      <c r="E122" s="165">
        <f t="shared" si="9"/>
        <v>62260</v>
      </c>
      <c r="F122" s="164">
        <f t="shared" si="9"/>
        <v>62260</v>
      </c>
      <c r="G122" s="164" t="str">
        <f t="shared" si="5"/>
        <v>-</v>
      </c>
    </row>
    <row r="123" spans="1:7" ht="12.75" customHeight="1">
      <c r="A123" s="155" t="s">
        <v>308</v>
      </c>
      <c r="B123" s="163" t="s">
        <v>288</v>
      </c>
      <c r="C123" s="220" t="s">
        <v>270</v>
      </c>
      <c r="D123" s="220"/>
      <c r="E123" s="165">
        <f t="shared" si="9"/>
        <v>62260</v>
      </c>
      <c r="F123" s="164">
        <f t="shared" si="9"/>
        <v>62260</v>
      </c>
      <c r="G123" s="164" t="str">
        <f t="shared" si="5"/>
        <v>-</v>
      </c>
    </row>
    <row r="124" spans="1:7" ht="12.75" customHeight="1">
      <c r="A124" s="155" t="s">
        <v>310</v>
      </c>
      <c r="B124" s="163" t="s">
        <v>288</v>
      </c>
      <c r="C124" s="220" t="s">
        <v>271</v>
      </c>
      <c r="D124" s="220"/>
      <c r="E124" s="165">
        <v>62260</v>
      </c>
      <c r="F124" s="164">
        <v>62260</v>
      </c>
      <c r="G124" s="164" t="str">
        <f t="shared" si="5"/>
        <v>-</v>
      </c>
    </row>
    <row r="125" spans="1:7" ht="24" customHeight="1">
      <c r="A125" s="155" t="s">
        <v>610</v>
      </c>
      <c r="B125" s="163" t="s">
        <v>288</v>
      </c>
      <c r="C125" s="220" t="s">
        <v>272</v>
      </c>
      <c r="D125" s="220"/>
      <c r="E125" s="165">
        <f>E126</f>
        <v>38331</v>
      </c>
      <c r="F125" s="164">
        <f>F126</f>
        <v>27806.010000000002</v>
      </c>
      <c r="G125" s="164">
        <f t="shared" si="5"/>
        <v>10524.989999999998</v>
      </c>
    </row>
    <row r="126" spans="1:7" ht="15.75" customHeight="1">
      <c r="A126" s="155" t="s">
        <v>609</v>
      </c>
      <c r="B126" s="163" t="s">
        <v>288</v>
      </c>
      <c r="C126" s="220" t="s">
        <v>273</v>
      </c>
      <c r="D126" s="220"/>
      <c r="E126" s="165">
        <f>E127+E130</f>
        <v>38331</v>
      </c>
      <c r="F126" s="164">
        <f>F127+F130</f>
        <v>27806.010000000002</v>
      </c>
      <c r="G126" s="164">
        <f t="shared" si="5"/>
        <v>10524.989999999998</v>
      </c>
    </row>
    <row r="127" spans="1:7" ht="15.75" customHeight="1">
      <c r="A127" s="155" t="s">
        <v>293</v>
      </c>
      <c r="B127" s="163"/>
      <c r="C127" s="220" t="s">
        <v>7</v>
      </c>
      <c r="D127" s="220"/>
      <c r="E127" s="165">
        <f>E128</f>
        <v>7000</v>
      </c>
      <c r="F127" s="164">
        <f>F128</f>
        <v>3782.01</v>
      </c>
      <c r="G127" s="164">
        <f>E127-F127</f>
        <v>3217.99</v>
      </c>
    </row>
    <row r="128" spans="1:7" ht="15.75" customHeight="1">
      <c r="A128" s="155" t="s">
        <v>298</v>
      </c>
      <c r="B128" s="163" t="s">
        <v>288</v>
      </c>
      <c r="C128" s="220" t="s">
        <v>8</v>
      </c>
      <c r="D128" s="220"/>
      <c r="E128" s="165">
        <f>E129</f>
        <v>7000</v>
      </c>
      <c r="F128" s="164">
        <f>F129</f>
        <v>3782.01</v>
      </c>
      <c r="G128" s="164">
        <f>E128-F128</f>
        <v>3217.99</v>
      </c>
    </row>
    <row r="129" spans="1:7" ht="15.75" customHeight="1">
      <c r="A129" s="155" t="s">
        <v>299</v>
      </c>
      <c r="B129" s="163" t="s">
        <v>288</v>
      </c>
      <c r="C129" s="220" t="s">
        <v>9</v>
      </c>
      <c r="D129" s="220"/>
      <c r="E129" s="165">
        <f>4000+3000</f>
        <v>7000</v>
      </c>
      <c r="F129" s="164">
        <v>3782.01</v>
      </c>
      <c r="G129" s="164">
        <f>E129-F129</f>
        <v>3217.99</v>
      </c>
    </row>
    <row r="130" spans="1:7" ht="12.75" customHeight="1">
      <c r="A130" s="155" t="s">
        <v>308</v>
      </c>
      <c r="B130" s="163" t="s">
        <v>288</v>
      </c>
      <c r="C130" s="220" t="s">
        <v>747</v>
      </c>
      <c r="D130" s="220"/>
      <c r="E130" s="165">
        <f>E131</f>
        <v>31331</v>
      </c>
      <c r="F130" s="164">
        <f>F131</f>
        <v>24024</v>
      </c>
      <c r="G130" s="164">
        <f t="shared" si="5"/>
        <v>7307</v>
      </c>
    </row>
    <row r="131" spans="1:7" ht="12.75" customHeight="1">
      <c r="A131" s="155" t="s">
        <v>310</v>
      </c>
      <c r="B131" s="163" t="s">
        <v>288</v>
      </c>
      <c r="C131" s="220" t="s">
        <v>748</v>
      </c>
      <c r="D131" s="220"/>
      <c r="E131" s="165">
        <f>11674+19657</f>
        <v>31331</v>
      </c>
      <c r="F131" s="164">
        <v>24024</v>
      </c>
      <c r="G131" s="164">
        <f t="shared" si="5"/>
        <v>7307</v>
      </c>
    </row>
    <row r="132" spans="1:7" ht="27" customHeight="1">
      <c r="A132" s="155" t="s">
        <v>611</v>
      </c>
      <c r="B132" s="163" t="s">
        <v>288</v>
      </c>
      <c r="C132" s="220" t="s">
        <v>749</v>
      </c>
      <c r="D132" s="220"/>
      <c r="E132" s="165">
        <f>E133+E146+E152</f>
        <v>4694860</v>
      </c>
      <c r="F132" s="149">
        <f>F133+F146+F152</f>
        <v>2929347.45</v>
      </c>
      <c r="G132" s="164">
        <f t="shared" si="5"/>
        <v>1765512.5499999998</v>
      </c>
    </row>
    <row r="133" spans="1:7" ht="12.75" customHeight="1">
      <c r="A133" s="155" t="s">
        <v>602</v>
      </c>
      <c r="B133" s="163" t="s">
        <v>288</v>
      </c>
      <c r="C133" s="220" t="s">
        <v>750</v>
      </c>
      <c r="D133" s="220"/>
      <c r="E133" s="165">
        <f>E134</f>
        <v>2911390</v>
      </c>
      <c r="F133" s="164">
        <f>F134</f>
        <v>1902365.23</v>
      </c>
      <c r="G133" s="164">
        <f t="shared" si="5"/>
        <v>1009024.77</v>
      </c>
    </row>
    <row r="134" spans="1:7" ht="22.5" customHeight="1">
      <c r="A134" s="155" t="s">
        <v>600</v>
      </c>
      <c r="B134" s="163" t="s">
        <v>288</v>
      </c>
      <c r="C134" s="220" t="s">
        <v>751</v>
      </c>
      <c r="D134" s="220"/>
      <c r="E134" s="165">
        <f>E135+E144</f>
        <v>2911390</v>
      </c>
      <c r="F134" s="164">
        <f>F135+F144</f>
        <v>1902365.23</v>
      </c>
      <c r="G134" s="164">
        <f t="shared" si="5"/>
        <v>1009024.77</v>
      </c>
    </row>
    <row r="135" spans="1:7" ht="12.75" customHeight="1">
      <c r="A135" s="155" t="s">
        <v>293</v>
      </c>
      <c r="B135" s="159" t="s">
        <v>288</v>
      </c>
      <c r="C135" s="222" t="s">
        <v>752</v>
      </c>
      <c r="D135" s="222"/>
      <c r="E135" s="165">
        <f>E136+E140</f>
        <v>2852120</v>
      </c>
      <c r="F135" s="149">
        <f>F136+F140</f>
        <v>1862365.23</v>
      </c>
      <c r="G135" s="149">
        <f t="shared" si="5"/>
        <v>989754.77</v>
      </c>
    </row>
    <row r="136" spans="1:11" ht="18.75" customHeight="1">
      <c r="A136" s="155" t="s">
        <v>294</v>
      </c>
      <c r="B136" s="163" t="s">
        <v>288</v>
      </c>
      <c r="C136" s="220" t="s">
        <v>753</v>
      </c>
      <c r="D136" s="220"/>
      <c r="E136" s="165">
        <f>E137+E138+E139</f>
        <v>2656539.43</v>
      </c>
      <c r="F136" s="164">
        <f>F137+F138+F139</f>
        <v>1705976.34</v>
      </c>
      <c r="G136" s="164">
        <f t="shared" si="5"/>
        <v>950563.0900000001</v>
      </c>
      <c r="K136" s="117"/>
    </row>
    <row r="137" spans="1:7" ht="18.75" customHeight="1">
      <c r="A137" s="155" t="s">
        <v>295</v>
      </c>
      <c r="B137" s="163" t="s">
        <v>288</v>
      </c>
      <c r="C137" s="220" t="s">
        <v>754</v>
      </c>
      <c r="D137" s="220"/>
      <c r="E137" s="165">
        <v>1803940</v>
      </c>
      <c r="F137" s="164">
        <v>1244909.55</v>
      </c>
      <c r="G137" s="164">
        <f t="shared" si="5"/>
        <v>559030.45</v>
      </c>
    </row>
    <row r="138" spans="1:7" ht="12.75" customHeight="1">
      <c r="A138" s="155" t="s">
        <v>296</v>
      </c>
      <c r="B138" s="163" t="s">
        <v>288</v>
      </c>
      <c r="C138" s="220" t="s">
        <v>755</v>
      </c>
      <c r="D138" s="220"/>
      <c r="E138" s="165">
        <v>321209.43</v>
      </c>
      <c r="F138" s="164">
        <v>100821.58</v>
      </c>
      <c r="G138" s="164">
        <f t="shared" si="5"/>
        <v>220387.84999999998</v>
      </c>
    </row>
    <row r="139" spans="1:7" ht="12.75" customHeight="1">
      <c r="A139" s="155" t="s">
        <v>297</v>
      </c>
      <c r="B139" s="163" t="s">
        <v>288</v>
      </c>
      <c r="C139" s="220" t="s">
        <v>759</v>
      </c>
      <c r="D139" s="220"/>
      <c r="E139" s="165">
        <v>531390</v>
      </c>
      <c r="F139" s="164">
        <v>360245.21</v>
      </c>
      <c r="G139" s="164">
        <f t="shared" si="5"/>
        <v>171144.78999999998</v>
      </c>
    </row>
    <row r="140" spans="1:7" ht="12.75" customHeight="1">
      <c r="A140" s="155" t="s">
        <v>298</v>
      </c>
      <c r="B140" s="163" t="s">
        <v>288</v>
      </c>
      <c r="C140" s="220" t="s">
        <v>760</v>
      </c>
      <c r="D140" s="220"/>
      <c r="E140" s="165">
        <f>E141+E142+E143</f>
        <v>195580.57</v>
      </c>
      <c r="F140" s="164">
        <f>F141+F142+F143</f>
        <v>156388.89</v>
      </c>
      <c r="G140" s="164">
        <f t="shared" si="5"/>
        <v>39191.67999999999</v>
      </c>
    </row>
    <row r="141" spans="1:7" ht="12.75" customHeight="1">
      <c r="A141" s="155" t="s">
        <v>299</v>
      </c>
      <c r="B141" s="163" t="s">
        <v>288</v>
      </c>
      <c r="C141" s="220" t="s">
        <v>761</v>
      </c>
      <c r="D141" s="220"/>
      <c r="E141" s="165">
        <v>32300</v>
      </c>
      <c r="F141" s="164">
        <v>24028.32</v>
      </c>
      <c r="G141" s="164">
        <f t="shared" si="5"/>
        <v>8271.68</v>
      </c>
    </row>
    <row r="142" spans="1:7" ht="12.75" customHeight="1">
      <c r="A142" s="155" t="s">
        <v>300</v>
      </c>
      <c r="B142" s="163" t="s">
        <v>288</v>
      </c>
      <c r="C142" s="220" t="s">
        <v>762</v>
      </c>
      <c r="D142" s="220"/>
      <c r="E142" s="165">
        <v>29000</v>
      </c>
      <c r="F142" s="164"/>
      <c r="G142" s="164">
        <f t="shared" si="5"/>
        <v>29000</v>
      </c>
    </row>
    <row r="143" spans="1:7" ht="12.75" customHeight="1">
      <c r="A143" s="155" t="s">
        <v>304</v>
      </c>
      <c r="B143" s="163" t="s">
        <v>288</v>
      </c>
      <c r="C143" s="220" t="s">
        <v>763</v>
      </c>
      <c r="D143" s="220"/>
      <c r="E143" s="165">
        <v>134280.57</v>
      </c>
      <c r="F143" s="164">
        <v>132360.57</v>
      </c>
      <c r="G143" s="164">
        <f t="shared" si="5"/>
        <v>1920</v>
      </c>
    </row>
    <row r="144" spans="1:7" ht="12.75" customHeight="1">
      <c r="A144" s="155" t="s">
        <v>308</v>
      </c>
      <c r="B144" s="159" t="s">
        <v>288</v>
      </c>
      <c r="C144" s="222" t="s">
        <v>764</v>
      </c>
      <c r="D144" s="222"/>
      <c r="E144" s="165">
        <f>E145</f>
        <v>59270</v>
      </c>
      <c r="F144" s="149">
        <f>F145</f>
        <v>40000</v>
      </c>
      <c r="G144" s="149">
        <f t="shared" si="5"/>
        <v>19270</v>
      </c>
    </row>
    <row r="145" spans="1:7" ht="12.75" customHeight="1">
      <c r="A145" s="155" t="s">
        <v>310</v>
      </c>
      <c r="B145" s="163" t="s">
        <v>288</v>
      </c>
      <c r="C145" s="220" t="s">
        <v>765</v>
      </c>
      <c r="D145" s="220"/>
      <c r="E145" s="165">
        <v>59270</v>
      </c>
      <c r="F145" s="164">
        <v>40000</v>
      </c>
      <c r="G145" s="164">
        <f t="shared" si="5"/>
        <v>19270</v>
      </c>
    </row>
    <row r="146" spans="1:7" ht="34.5" customHeight="1">
      <c r="A146" s="155" t="s">
        <v>601</v>
      </c>
      <c r="B146" s="163" t="s">
        <v>288</v>
      </c>
      <c r="C146" s="220" t="s">
        <v>766</v>
      </c>
      <c r="D146" s="220"/>
      <c r="E146" s="165">
        <f aca="true" t="shared" si="10" ref="E146:F148">E147</f>
        <v>972820</v>
      </c>
      <c r="F146" s="164">
        <f t="shared" si="10"/>
        <v>293917.83</v>
      </c>
      <c r="G146" s="164">
        <f aca="true" t="shared" si="11" ref="G146:G224">IF(IF(E146="-",0,E146)-IF(F146="-",0,F146)=0,"-",IF(E146="-",0,E146)-IF(F146="-",0,F146))</f>
        <v>678902.1699999999</v>
      </c>
    </row>
    <row r="147" spans="1:7" ht="24.75" customHeight="1">
      <c r="A147" s="155" t="s">
        <v>600</v>
      </c>
      <c r="B147" s="163" t="s">
        <v>288</v>
      </c>
      <c r="C147" s="220" t="s">
        <v>767</v>
      </c>
      <c r="D147" s="220"/>
      <c r="E147" s="165">
        <f t="shared" si="10"/>
        <v>972820</v>
      </c>
      <c r="F147" s="164">
        <f t="shared" si="10"/>
        <v>293917.83</v>
      </c>
      <c r="G147" s="164">
        <f t="shared" si="11"/>
        <v>678902.1699999999</v>
      </c>
    </row>
    <row r="148" spans="1:7" ht="12.75" customHeight="1">
      <c r="A148" s="155" t="s">
        <v>293</v>
      </c>
      <c r="B148" s="163" t="s">
        <v>288</v>
      </c>
      <c r="C148" s="220" t="s">
        <v>768</v>
      </c>
      <c r="D148" s="220"/>
      <c r="E148" s="165">
        <f t="shared" si="10"/>
        <v>972820</v>
      </c>
      <c r="F148" s="164">
        <f t="shared" si="10"/>
        <v>293917.83</v>
      </c>
      <c r="G148" s="164">
        <f t="shared" si="11"/>
        <v>678902.1699999999</v>
      </c>
    </row>
    <row r="149" spans="1:7" ht="12.75" customHeight="1">
      <c r="A149" s="155" t="s">
        <v>294</v>
      </c>
      <c r="B149" s="163" t="s">
        <v>288</v>
      </c>
      <c r="C149" s="220" t="s">
        <v>769</v>
      </c>
      <c r="D149" s="220"/>
      <c r="E149" s="165">
        <f>E150+E151</f>
        <v>972820</v>
      </c>
      <c r="F149" s="164">
        <f>F150+F151</f>
        <v>293917.83</v>
      </c>
      <c r="G149" s="164">
        <f t="shared" si="11"/>
        <v>678902.1699999999</v>
      </c>
    </row>
    <row r="150" spans="1:7" ht="12.75" customHeight="1">
      <c r="A150" s="155" t="s">
        <v>295</v>
      </c>
      <c r="B150" s="163" t="s">
        <v>288</v>
      </c>
      <c r="C150" s="220" t="s">
        <v>770</v>
      </c>
      <c r="D150" s="220"/>
      <c r="E150" s="165">
        <v>826320</v>
      </c>
      <c r="F150" s="164">
        <v>226040.69</v>
      </c>
      <c r="G150" s="164">
        <f t="shared" si="11"/>
        <v>600279.31</v>
      </c>
    </row>
    <row r="151" spans="1:7" ht="12.75" customHeight="1">
      <c r="A151" s="155" t="s">
        <v>297</v>
      </c>
      <c r="B151" s="163" t="s">
        <v>288</v>
      </c>
      <c r="C151" s="220" t="s">
        <v>771</v>
      </c>
      <c r="D151" s="220"/>
      <c r="E151" s="165">
        <v>146500</v>
      </c>
      <c r="F151" s="164">
        <v>67877.14</v>
      </c>
      <c r="G151" s="164">
        <f t="shared" si="11"/>
        <v>78622.86</v>
      </c>
    </row>
    <row r="152" spans="1:7" ht="33.75" customHeight="1">
      <c r="A152" s="155" t="s">
        <v>612</v>
      </c>
      <c r="B152" s="163" t="s">
        <v>288</v>
      </c>
      <c r="C152" s="220" t="s">
        <v>772</v>
      </c>
      <c r="D152" s="220"/>
      <c r="E152" s="165">
        <f aca="true" t="shared" si="12" ref="E152:F155">E153</f>
        <v>810650</v>
      </c>
      <c r="F152" s="164">
        <f t="shared" si="12"/>
        <v>733064.39</v>
      </c>
      <c r="G152" s="164">
        <f t="shared" si="11"/>
        <v>77585.60999999999</v>
      </c>
    </row>
    <row r="153" spans="1:7" ht="12.75" customHeight="1">
      <c r="A153" s="155" t="s">
        <v>307</v>
      </c>
      <c r="B153" s="159" t="s">
        <v>288</v>
      </c>
      <c r="C153" s="222" t="s">
        <v>773</v>
      </c>
      <c r="D153" s="222"/>
      <c r="E153" s="165">
        <f t="shared" si="12"/>
        <v>810650</v>
      </c>
      <c r="F153" s="149">
        <f t="shared" si="12"/>
        <v>733064.39</v>
      </c>
      <c r="G153" s="149">
        <f t="shared" si="11"/>
        <v>77585.60999999999</v>
      </c>
    </row>
    <row r="154" spans="1:7" ht="12.75" customHeight="1">
      <c r="A154" s="155" t="s">
        <v>293</v>
      </c>
      <c r="B154" s="163" t="s">
        <v>288</v>
      </c>
      <c r="C154" s="220" t="s">
        <v>774</v>
      </c>
      <c r="D154" s="220"/>
      <c r="E154" s="165">
        <f t="shared" si="12"/>
        <v>810650</v>
      </c>
      <c r="F154" s="164">
        <f t="shared" si="12"/>
        <v>733064.39</v>
      </c>
      <c r="G154" s="164">
        <f t="shared" si="11"/>
        <v>77585.60999999999</v>
      </c>
    </row>
    <row r="155" spans="1:7" ht="12.75" customHeight="1">
      <c r="A155" s="155" t="s">
        <v>298</v>
      </c>
      <c r="B155" s="163" t="s">
        <v>288</v>
      </c>
      <c r="C155" s="220" t="s">
        <v>776</v>
      </c>
      <c r="D155" s="220"/>
      <c r="E155" s="165">
        <f t="shared" si="12"/>
        <v>810650</v>
      </c>
      <c r="F155" s="164">
        <f t="shared" si="12"/>
        <v>733064.39</v>
      </c>
      <c r="G155" s="164">
        <f t="shared" si="11"/>
        <v>77585.60999999999</v>
      </c>
    </row>
    <row r="156" spans="1:7" ht="12.75" customHeight="1">
      <c r="A156" s="155" t="s">
        <v>304</v>
      </c>
      <c r="B156" s="163" t="s">
        <v>288</v>
      </c>
      <c r="C156" s="220" t="s">
        <v>778</v>
      </c>
      <c r="D156" s="220"/>
      <c r="E156" s="165">
        <v>810650</v>
      </c>
      <c r="F156" s="164">
        <v>733064.39</v>
      </c>
      <c r="G156" s="164">
        <f t="shared" si="11"/>
        <v>77585.60999999999</v>
      </c>
    </row>
    <row r="157" spans="1:7" ht="25.5" customHeight="1">
      <c r="A157" s="155" t="s">
        <v>605</v>
      </c>
      <c r="B157" s="163" t="s">
        <v>288</v>
      </c>
      <c r="C157" s="220" t="s">
        <v>779</v>
      </c>
      <c r="D157" s="220"/>
      <c r="E157" s="165">
        <f aca="true" t="shared" si="13" ref="E157:F161">E158</f>
        <v>13030850</v>
      </c>
      <c r="F157" s="164">
        <f t="shared" si="13"/>
        <v>13030850</v>
      </c>
      <c r="G157" s="164" t="str">
        <f t="shared" si="11"/>
        <v>-</v>
      </c>
    </row>
    <row r="158" spans="1:7" ht="35.25" customHeight="1">
      <c r="A158" s="155" t="s">
        <v>613</v>
      </c>
      <c r="B158" s="163" t="s">
        <v>288</v>
      </c>
      <c r="C158" s="220" t="s">
        <v>780</v>
      </c>
      <c r="D158" s="220"/>
      <c r="E158" s="165">
        <f t="shared" si="13"/>
        <v>13030850</v>
      </c>
      <c r="F158" s="164">
        <f t="shared" si="13"/>
        <v>13030850</v>
      </c>
      <c r="G158" s="164" t="str">
        <f t="shared" si="11"/>
        <v>-</v>
      </c>
    </row>
    <row r="159" spans="1:7" ht="12.75" customHeight="1">
      <c r="A159" s="155" t="s">
        <v>614</v>
      </c>
      <c r="B159" s="163" t="s">
        <v>288</v>
      </c>
      <c r="C159" s="220" t="s">
        <v>781</v>
      </c>
      <c r="D159" s="220"/>
      <c r="E159" s="165">
        <f t="shared" si="13"/>
        <v>13030850</v>
      </c>
      <c r="F159" s="164">
        <f t="shared" si="13"/>
        <v>13030850</v>
      </c>
      <c r="G159" s="164" t="str">
        <f t="shared" si="11"/>
        <v>-</v>
      </c>
    </row>
    <row r="160" spans="1:7" ht="12.75" customHeight="1">
      <c r="A160" s="155" t="s">
        <v>293</v>
      </c>
      <c r="B160" s="163" t="s">
        <v>288</v>
      </c>
      <c r="C160" s="220" t="s">
        <v>782</v>
      </c>
      <c r="D160" s="220"/>
      <c r="E160" s="165">
        <f t="shared" si="13"/>
        <v>13030850</v>
      </c>
      <c r="F160" s="164">
        <f t="shared" si="13"/>
        <v>13030850</v>
      </c>
      <c r="G160" s="164" t="str">
        <f t="shared" si="11"/>
        <v>-</v>
      </c>
    </row>
    <row r="161" spans="1:7" ht="17.25" customHeight="1">
      <c r="A161" s="155" t="s">
        <v>305</v>
      </c>
      <c r="B161" s="163" t="s">
        <v>288</v>
      </c>
      <c r="C161" s="220" t="s">
        <v>783</v>
      </c>
      <c r="D161" s="220"/>
      <c r="E161" s="165">
        <f t="shared" si="13"/>
        <v>13030850</v>
      </c>
      <c r="F161" s="164">
        <f t="shared" si="13"/>
        <v>13030850</v>
      </c>
      <c r="G161" s="164" t="str">
        <f t="shared" si="11"/>
        <v>-</v>
      </c>
    </row>
    <row r="162" spans="1:7" ht="24" customHeight="1">
      <c r="A162" s="155" t="s">
        <v>306</v>
      </c>
      <c r="B162" s="163" t="s">
        <v>288</v>
      </c>
      <c r="C162" s="220" t="s">
        <v>784</v>
      </c>
      <c r="D162" s="220"/>
      <c r="E162" s="165">
        <v>13030850</v>
      </c>
      <c r="F162" s="164">
        <v>13030850</v>
      </c>
      <c r="G162" s="164" t="str">
        <f t="shared" si="11"/>
        <v>-</v>
      </c>
    </row>
    <row r="163" spans="1:7" s="121" customFormat="1" ht="12.75" customHeight="1">
      <c r="A163" s="156" t="s">
        <v>615</v>
      </c>
      <c r="B163" s="159" t="s">
        <v>288</v>
      </c>
      <c r="C163" s="224" t="s">
        <v>757</v>
      </c>
      <c r="D163" s="224"/>
      <c r="E163" s="168">
        <f aca="true" t="shared" si="14" ref="E163:F166">E164</f>
        <v>1408670</v>
      </c>
      <c r="F163" s="160">
        <f t="shared" si="14"/>
        <v>684550.9199999999</v>
      </c>
      <c r="G163" s="160">
        <f t="shared" si="11"/>
        <v>724119.0800000001</v>
      </c>
    </row>
    <row r="164" spans="1:7" ht="12.75" customHeight="1">
      <c r="A164" s="155" t="s">
        <v>316</v>
      </c>
      <c r="B164" s="163" t="s">
        <v>288</v>
      </c>
      <c r="C164" s="220" t="s">
        <v>785</v>
      </c>
      <c r="D164" s="220"/>
      <c r="E164" s="165">
        <f t="shared" si="14"/>
        <v>1408670</v>
      </c>
      <c r="F164" s="164">
        <f t="shared" si="14"/>
        <v>684550.9199999999</v>
      </c>
      <c r="G164" s="164">
        <f t="shared" si="11"/>
        <v>724119.0800000001</v>
      </c>
    </row>
    <row r="165" spans="1:7" ht="12.75" customHeight="1">
      <c r="A165" s="155" t="s">
        <v>603</v>
      </c>
      <c r="B165" s="163" t="s">
        <v>288</v>
      </c>
      <c r="C165" s="220" t="s">
        <v>834</v>
      </c>
      <c r="D165" s="220"/>
      <c r="E165" s="165">
        <f t="shared" si="14"/>
        <v>1408670</v>
      </c>
      <c r="F165" s="164">
        <f t="shared" si="14"/>
        <v>684550.9199999999</v>
      </c>
      <c r="G165" s="164">
        <f t="shared" si="11"/>
        <v>724119.0800000001</v>
      </c>
    </row>
    <row r="166" spans="1:7" ht="27" customHeight="1">
      <c r="A166" s="155" t="s">
        <v>616</v>
      </c>
      <c r="B166" s="163" t="s">
        <v>288</v>
      </c>
      <c r="C166" s="220" t="s">
        <v>786</v>
      </c>
      <c r="D166" s="220"/>
      <c r="E166" s="165">
        <f t="shared" si="14"/>
        <v>1408670</v>
      </c>
      <c r="F166" s="164">
        <f t="shared" si="14"/>
        <v>684550.9199999999</v>
      </c>
      <c r="G166" s="164">
        <f t="shared" si="11"/>
        <v>724119.0800000001</v>
      </c>
    </row>
    <row r="167" spans="1:7" ht="27" customHeight="1">
      <c r="A167" s="155" t="s">
        <v>609</v>
      </c>
      <c r="B167" s="159" t="s">
        <v>288</v>
      </c>
      <c r="C167" s="222" t="s">
        <v>787</v>
      </c>
      <c r="D167" s="222"/>
      <c r="E167" s="165">
        <f>E168+E177</f>
        <v>1408670</v>
      </c>
      <c r="F167" s="149">
        <f>F168+F177</f>
        <v>684550.9199999999</v>
      </c>
      <c r="G167" s="149">
        <f t="shared" si="11"/>
        <v>724119.0800000001</v>
      </c>
    </row>
    <row r="168" spans="1:7" ht="12.75" customHeight="1">
      <c r="A168" s="155" t="s">
        <v>293</v>
      </c>
      <c r="B168" s="163" t="s">
        <v>288</v>
      </c>
      <c r="C168" s="220" t="s">
        <v>788</v>
      </c>
      <c r="D168" s="220"/>
      <c r="E168" s="165">
        <f>E169+E173</f>
        <v>1325620</v>
      </c>
      <c r="F168" s="164">
        <f>F169+F173</f>
        <v>669550.9199999999</v>
      </c>
      <c r="G168" s="164">
        <f t="shared" si="11"/>
        <v>656069.0800000001</v>
      </c>
    </row>
    <row r="169" spans="1:7" ht="12.75" customHeight="1">
      <c r="A169" s="155" t="s">
        <v>294</v>
      </c>
      <c r="B169" s="163" t="s">
        <v>288</v>
      </c>
      <c r="C169" s="220" t="s">
        <v>789</v>
      </c>
      <c r="D169" s="220"/>
      <c r="E169" s="165">
        <f>E170+E171+E172</f>
        <v>1111730</v>
      </c>
      <c r="F169" s="164">
        <f>F170+F171+F172</f>
        <v>558487.24</v>
      </c>
      <c r="G169" s="164">
        <f t="shared" si="11"/>
        <v>553242.76</v>
      </c>
    </row>
    <row r="170" spans="1:7" ht="12.75" customHeight="1">
      <c r="A170" s="155" t="s">
        <v>295</v>
      </c>
      <c r="B170" s="163" t="s">
        <v>288</v>
      </c>
      <c r="C170" s="220" t="s">
        <v>790</v>
      </c>
      <c r="D170" s="220"/>
      <c r="E170" s="165">
        <v>700260</v>
      </c>
      <c r="F170" s="164">
        <v>408471.39</v>
      </c>
      <c r="G170" s="164">
        <f t="shared" si="11"/>
        <v>291788.61</v>
      </c>
    </row>
    <row r="171" spans="1:7" ht="12.75" customHeight="1">
      <c r="A171" s="155" t="s">
        <v>296</v>
      </c>
      <c r="B171" s="163" t="s">
        <v>288</v>
      </c>
      <c r="C171" s="220" t="s">
        <v>791</v>
      </c>
      <c r="D171" s="220"/>
      <c r="E171" s="165">
        <v>200000</v>
      </c>
      <c r="F171" s="164">
        <v>30000</v>
      </c>
      <c r="G171" s="164">
        <f t="shared" si="11"/>
        <v>170000</v>
      </c>
    </row>
    <row r="172" spans="1:7" ht="12.75" customHeight="1">
      <c r="A172" s="155" t="s">
        <v>297</v>
      </c>
      <c r="B172" s="159" t="s">
        <v>288</v>
      </c>
      <c r="C172" s="222" t="s">
        <v>792</v>
      </c>
      <c r="D172" s="222"/>
      <c r="E172" s="165">
        <v>211470</v>
      </c>
      <c r="F172" s="149">
        <v>120015.85</v>
      </c>
      <c r="G172" s="149">
        <f t="shared" si="11"/>
        <v>91454.15</v>
      </c>
    </row>
    <row r="173" spans="1:7" ht="12.75" customHeight="1">
      <c r="A173" s="155" t="s">
        <v>298</v>
      </c>
      <c r="B173" s="163" t="s">
        <v>288</v>
      </c>
      <c r="C173" s="220" t="s">
        <v>793</v>
      </c>
      <c r="D173" s="220"/>
      <c r="E173" s="165">
        <f>E174+E175+E176</f>
        <v>213890.00000000003</v>
      </c>
      <c r="F173" s="164">
        <f>F174+F175+F176</f>
        <v>111063.68</v>
      </c>
      <c r="G173" s="164">
        <f t="shared" si="11"/>
        <v>102826.32000000004</v>
      </c>
    </row>
    <row r="174" spans="1:7" ht="12.75" customHeight="1">
      <c r="A174" s="155" t="s">
        <v>299</v>
      </c>
      <c r="B174" s="163" t="s">
        <v>288</v>
      </c>
      <c r="C174" s="220" t="s">
        <v>794</v>
      </c>
      <c r="D174" s="220"/>
      <c r="E174" s="165">
        <v>22451.35</v>
      </c>
      <c r="F174" s="164">
        <v>10916.98</v>
      </c>
      <c r="G174" s="164">
        <f t="shared" si="11"/>
        <v>11534.369999999999</v>
      </c>
    </row>
    <row r="175" spans="1:7" ht="12.75" customHeight="1">
      <c r="A175" s="155" t="s">
        <v>300</v>
      </c>
      <c r="B175" s="163" t="s">
        <v>288</v>
      </c>
      <c r="C175" s="220" t="s">
        <v>796</v>
      </c>
      <c r="D175" s="220"/>
      <c r="E175" s="165">
        <v>29000</v>
      </c>
      <c r="F175" s="164"/>
      <c r="G175" s="164">
        <f t="shared" si="11"/>
        <v>29000</v>
      </c>
    </row>
    <row r="176" spans="1:7" ht="12.75" customHeight="1">
      <c r="A176" s="155" t="s">
        <v>301</v>
      </c>
      <c r="B176" s="163" t="s">
        <v>288</v>
      </c>
      <c r="C176" s="220" t="s">
        <v>797</v>
      </c>
      <c r="D176" s="220"/>
      <c r="E176" s="165">
        <v>162438.65000000002</v>
      </c>
      <c r="F176" s="164">
        <v>100146.7</v>
      </c>
      <c r="G176" s="164">
        <f t="shared" si="11"/>
        <v>62291.950000000026</v>
      </c>
    </row>
    <row r="177" spans="1:7" ht="15" customHeight="1">
      <c r="A177" s="155" t="s">
        <v>308</v>
      </c>
      <c r="B177" s="163" t="s">
        <v>288</v>
      </c>
      <c r="C177" s="220" t="s">
        <v>798</v>
      </c>
      <c r="D177" s="220"/>
      <c r="E177" s="165">
        <f>E178+E179</f>
        <v>83050</v>
      </c>
      <c r="F177" s="164">
        <f>F178+F179</f>
        <v>15000</v>
      </c>
      <c r="G177" s="164">
        <f t="shared" si="11"/>
        <v>68050</v>
      </c>
    </row>
    <row r="178" spans="1:7" ht="12.75" customHeight="1">
      <c r="A178" s="155" t="s">
        <v>309</v>
      </c>
      <c r="B178" s="163" t="s">
        <v>288</v>
      </c>
      <c r="C178" s="220" t="s">
        <v>799</v>
      </c>
      <c r="D178" s="220"/>
      <c r="E178" s="165">
        <v>40000</v>
      </c>
      <c r="F178" s="164"/>
      <c r="G178" s="164">
        <f t="shared" si="11"/>
        <v>40000</v>
      </c>
    </row>
    <row r="179" spans="1:7" ht="12.75" customHeight="1">
      <c r="A179" s="155" t="s">
        <v>310</v>
      </c>
      <c r="B179" s="163" t="s">
        <v>288</v>
      </c>
      <c r="C179" s="220" t="s">
        <v>800</v>
      </c>
      <c r="D179" s="220"/>
      <c r="E179" s="165">
        <v>43050</v>
      </c>
      <c r="F179" s="164">
        <v>15000</v>
      </c>
      <c r="G179" s="164">
        <f t="shared" si="11"/>
        <v>28050</v>
      </c>
    </row>
    <row r="180" spans="1:7" s="121" customFormat="1" ht="26.25" customHeight="1">
      <c r="A180" s="156" t="s">
        <v>617</v>
      </c>
      <c r="B180" s="161" t="s">
        <v>288</v>
      </c>
      <c r="C180" s="223" t="s">
        <v>802</v>
      </c>
      <c r="D180" s="223"/>
      <c r="E180" s="168">
        <f>E181</f>
        <v>639080</v>
      </c>
      <c r="F180" s="162">
        <f>F181</f>
        <v>563802.6</v>
      </c>
      <c r="G180" s="162">
        <f t="shared" si="11"/>
        <v>75277.40000000002</v>
      </c>
    </row>
    <row r="181" spans="1:7" ht="12.75" customHeight="1">
      <c r="A181" s="155" t="s">
        <v>317</v>
      </c>
      <c r="B181" s="159" t="s">
        <v>288</v>
      </c>
      <c r="C181" s="222" t="s">
        <v>801</v>
      </c>
      <c r="D181" s="222"/>
      <c r="E181" s="165">
        <f>E182+E187</f>
        <v>639080</v>
      </c>
      <c r="F181" s="160">
        <f>F182+F187</f>
        <v>563802.6</v>
      </c>
      <c r="G181" s="149">
        <f t="shared" si="11"/>
        <v>75277.40000000002</v>
      </c>
    </row>
    <row r="182" spans="1:7" ht="12.75" customHeight="1">
      <c r="A182" s="155" t="s">
        <v>603</v>
      </c>
      <c r="B182" s="163" t="s">
        <v>288</v>
      </c>
      <c r="C182" s="220" t="s">
        <v>803</v>
      </c>
      <c r="D182" s="220"/>
      <c r="E182" s="165">
        <f aca="true" t="shared" si="15" ref="E182:F185">E183</f>
        <v>608080</v>
      </c>
      <c r="F182" s="164">
        <f t="shared" si="15"/>
        <v>532802.6</v>
      </c>
      <c r="G182" s="164">
        <f t="shared" si="11"/>
        <v>75277.40000000002</v>
      </c>
    </row>
    <row r="183" spans="1:7" ht="24" customHeight="1">
      <c r="A183" s="155" t="s">
        <v>618</v>
      </c>
      <c r="B183" s="163" t="s">
        <v>288</v>
      </c>
      <c r="C183" s="220" t="s">
        <v>804</v>
      </c>
      <c r="D183" s="220"/>
      <c r="E183" s="165">
        <f t="shared" si="15"/>
        <v>608080</v>
      </c>
      <c r="F183" s="164">
        <f t="shared" si="15"/>
        <v>532802.6</v>
      </c>
      <c r="G183" s="164">
        <f t="shared" si="11"/>
        <v>75277.40000000002</v>
      </c>
    </row>
    <row r="184" spans="1:7" ht="12.75" customHeight="1">
      <c r="A184" s="155" t="s">
        <v>307</v>
      </c>
      <c r="B184" s="163" t="s">
        <v>288</v>
      </c>
      <c r="C184" s="220" t="s">
        <v>805</v>
      </c>
      <c r="D184" s="220"/>
      <c r="E184" s="165">
        <f t="shared" si="15"/>
        <v>608080</v>
      </c>
      <c r="F184" s="164">
        <f t="shared" si="15"/>
        <v>532802.6</v>
      </c>
      <c r="G184" s="164">
        <f t="shared" si="11"/>
        <v>75277.40000000002</v>
      </c>
    </row>
    <row r="185" spans="1:7" ht="12.75" customHeight="1">
      <c r="A185" s="155" t="s">
        <v>308</v>
      </c>
      <c r="B185" s="163" t="s">
        <v>288</v>
      </c>
      <c r="C185" s="220" t="s">
        <v>806</v>
      </c>
      <c r="D185" s="220"/>
      <c r="E185" s="165">
        <f t="shared" si="15"/>
        <v>608080</v>
      </c>
      <c r="F185" s="164">
        <f t="shared" si="15"/>
        <v>532802.6</v>
      </c>
      <c r="G185" s="164">
        <f t="shared" si="11"/>
        <v>75277.40000000002</v>
      </c>
    </row>
    <row r="186" spans="1:7" ht="12.75" customHeight="1">
      <c r="A186" s="155" t="s">
        <v>310</v>
      </c>
      <c r="B186" s="163" t="s">
        <v>288</v>
      </c>
      <c r="C186" s="220" t="s">
        <v>808</v>
      </c>
      <c r="D186" s="220"/>
      <c r="E186" s="165">
        <v>608080</v>
      </c>
      <c r="F186" s="164">
        <v>532802.6</v>
      </c>
      <c r="G186" s="164">
        <f t="shared" si="11"/>
        <v>75277.40000000002</v>
      </c>
    </row>
    <row r="187" spans="1:7" ht="25.5" customHeight="1">
      <c r="A187" s="155" t="s">
        <v>605</v>
      </c>
      <c r="B187" s="163" t="s">
        <v>288</v>
      </c>
      <c r="C187" s="220" t="s">
        <v>807</v>
      </c>
      <c r="D187" s="220"/>
      <c r="E187" s="165">
        <f aca="true" t="shared" si="16" ref="E187:F191">E188</f>
        <v>31000</v>
      </c>
      <c r="F187" s="164">
        <f t="shared" si="16"/>
        <v>31000</v>
      </c>
      <c r="G187" s="164" t="str">
        <f t="shared" si="11"/>
        <v>-</v>
      </c>
    </row>
    <row r="188" spans="1:7" ht="33.75" customHeight="1">
      <c r="A188" s="155" t="s">
        <v>619</v>
      </c>
      <c r="B188" s="163" t="s">
        <v>288</v>
      </c>
      <c r="C188" s="220" t="s">
        <v>809</v>
      </c>
      <c r="D188" s="220"/>
      <c r="E188" s="165">
        <f t="shared" si="16"/>
        <v>31000</v>
      </c>
      <c r="F188" s="164">
        <f t="shared" si="16"/>
        <v>31000</v>
      </c>
      <c r="G188" s="164" t="str">
        <f t="shared" si="11"/>
        <v>-</v>
      </c>
    </row>
    <row r="189" spans="1:7" ht="12.75" customHeight="1">
      <c r="A189" s="155" t="s">
        <v>614</v>
      </c>
      <c r="B189" s="163" t="s">
        <v>288</v>
      </c>
      <c r="C189" s="220" t="s">
        <v>810</v>
      </c>
      <c r="D189" s="220"/>
      <c r="E189" s="165">
        <f t="shared" si="16"/>
        <v>31000</v>
      </c>
      <c r="F189" s="164">
        <f t="shared" si="16"/>
        <v>31000</v>
      </c>
      <c r="G189" s="164" t="str">
        <f t="shared" si="11"/>
        <v>-</v>
      </c>
    </row>
    <row r="190" spans="1:7" ht="12.75" customHeight="1">
      <c r="A190" s="155" t="s">
        <v>293</v>
      </c>
      <c r="B190" s="163" t="s">
        <v>288</v>
      </c>
      <c r="C190" s="220" t="s">
        <v>811</v>
      </c>
      <c r="D190" s="220"/>
      <c r="E190" s="165">
        <f t="shared" si="16"/>
        <v>31000</v>
      </c>
      <c r="F190" s="164">
        <f t="shared" si="16"/>
        <v>31000</v>
      </c>
      <c r="G190" s="164" t="str">
        <f t="shared" si="11"/>
        <v>-</v>
      </c>
    </row>
    <row r="191" spans="1:7" ht="15" customHeight="1">
      <c r="A191" s="155" t="s">
        <v>305</v>
      </c>
      <c r="B191" s="163" t="s">
        <v>288</v>
      </c>
      <c r="C191" s="220" t="s">
        <v>812</v>
      </c>
      <c r="D191" s="220"/>
      <c r="E191" s="165">
        <f t="shared" si="16"/>
        <v>31000</v>
      </c>
      <c r="F191" s="164">
        <f t="shared" si="16"/>
        <v>31000</v>
      </c>
      <c r="G191" s="164" t="str">
        <f t="shared" si="11"/>
        <v>-</v>
      </c>
    </row>
    <row r="192" spans="1:7" ht="27" customHeight="1">
      <c r="A192" s="155" t="s">
        <v>306</v>
      </c>
      <c r="B192" s="163" t="s">
        <v>288</v>
      </c>
      <c r="C192" s="220" t="s">
        <v>813</v>
      </c>
      <c r="D192" s="220"/>
      <c r="E192" s="165">
        <v>31000</v>
      </c>
      <c r="F192" s="164">
        <v>31000</v>
      </c>
      <c r="G192" s="164" t="str">
        <f t="shared" si="11"/>
        <v>-</v>
      </c>
    </row>
    <row r="193" spans="1:7" s="121" customFormat="1" ht="12.75" customHeight="1">
      <c r="A193" s="156" t="s">
        <v>620</v>
      </c>
      <c r="B193" s="161" t="s">
        <v>288</v>
      </c>
      <c r="C193" s="223" t="s">
        <v>814</v>
      </c>
      <c r="D193" s="223"/>
      <c r="E193" s="166">
        <f>E194+E201+E208+E223</f>
        <v>10709190.2</v>
      </c>
      <c r="F193" s="166">
        <f>F194+F201+F208+F223</f>
        <v>5989570.1499999985</v>
      </c>
      <c r="G193" s="162">
        <f t="shared" si="11"/>
        <v>4719620.050000001</v>
      </c>
    </row>
    <row r="194" spans="1:7" s="121" customFormat="1" ht="12.75" customHeight="1">
      <c r="A194" s="174" t="s">
        <v>440</v>
      </c>
      <c r="B194" s="161"/>
      <c r="C194" s="223" t="s">
        <v>472</v>
      </c>
      <c r="D194" s="223"/>
      <c r="E194" s="166">
        <f aca="true" t="shared" si="17" ref="E194:F199">E195</f>
        <v>293675.21</v>
      </c>
      <c r="F194" s="166">
        <f t="shared" si="17"/>
        <v>293675.21</v>
      </c>
      <c r="G194" s="149">
        <f aca="true" t="shared" si="18" ref="G194:G199">G195</f>
        <v>293675.21</v>
      </c>
    </row>
    <row r="195" spans="1:7" s="121" customFormat="1" ht="12.75" customHeight="1">
      <c r="A195" s="157" t="s">
        <v>611</v>
      </c>
      <c r="B195" s="161"/>
      <c r="C195" s="220" t="s">
        <v>473</v>
      </c>
      <c r="D195" s="220"/>
      <c r="E195" s="165">
        <f t="shared" si="17"/>
        <v>293675.21</v>
      </c>
      <c r="F195" s="165">
        <f t="shared" si="17"/>
        <v>293675.21</v>
      </c>
      <c r="G195" s="149">
        <f t="shared" si="18"/>
        <v>293675.21</v>
      </c>
    </row>
    <row r="196" spans="1:7" s="121" customFormat="1" ht="12.75" customHeight="1">
      <c r="A196" s="157" t="s">
        <v>441</v>
      </c>
      <c r="B196" s="161"/>
      <c r="C196" s="220" t="s">
        <v>474</v>
      </c>
      <c r="D196" s="220"/>
      <c r="E196" s="165">
        <f t="shared" si="17"/>
        <v>293675.21</v>
      </c>
      <c r="F196" s="165">
        <f t="shared" si="17"/>
        <v>293675.21</v>
      </c>
      <c r="G196" s="149">
        <f t="shared" si="18"/>
        <v>293675.21</v>
      </c>
    </row>
    <row r="197" spans="1:7" s="121" customFormat="1" ht="12.75" customHeight="1">
      <c r="A197" s="157" t="s">
        <v>307</v>
      </c>
      <c r="B197" s="161"/>
      <c r="C197" s="220" t="s">
        <v>475</v>
      </c>
      <c r="D197" s="220"/>
      <c r="E197" s="165">
        <f t="shared" si="17"/>
        <v>293675.21</v>
      </c>
      <c r="F197" s="165">
        <f t="shared" si="17"/>
        <v>293675.21</v>
      </c>
      <c r="G197" s="149">
        <f t="shared" si="18"/>
        <v>293675.21</v>
      </c>
    </row>
    <row r="198" spans="1:7" s="121" customFormat="1" ht="12.75" customHeight="1">
      <c r="A198" s="157" t="s">
        <v>293</v>
      </c>
      <c r="B198" s="161"/>
      <c r="C198" s="220" t="s">
        <v>476</v>
      </c>
      <c r="D198" s="220"/>
      <c r="E198" s="165">
        <f t="shared" si="17"/>
        <v>293675.21</v>
      </c>
      <c r="F198" s="165">
        <f t="shared" si="17"/>
        <v>293675.21</v>
      </c>
      <c r="G198" s="149">
        <f t="shared" si="18"/>
        <v>293675.21</v>
      </c>
    </row>
    <row r="199" spans="1:7" s="121" customFormat="1" ht="12.75" customHeight="1">
      <c r="A199" s="157" t="s">
        <v>298</v>
      </c>
      <c r="B199" s="161"/>
      <c r="C199" s="220" t="s">
        <v>477</v>
      </c>
      <c r="D199" s="220"/>
      <c r="E199" s="165">
        <f t="shared" si="17"/>
        <v>293675.21</v>
      </c>
      <c r="F199" s="165">
        <f t="shared" si="17"/>
        <v>293675.21</v>
      </c>
      <c r="G199" s="149">
        <f t="shared" si="18"/>
        <v>293675.21</v>
      </c>
    </row>
    <row r="200" spans="1:7" s="121" customFormat="1" ht="12.75" customHeight="1">
      <c r="A200" s="157" t="s">
        <v>304</v>
      </c>
      <c r="B200" s="161"/>
      <c r="C200" s="220" t="s">
        <v>478</v>
      </c>
      <c r="D200" s="220"/>
      <c r="E200" s="165">
        <v>293675.21</v>
      </c>
      <c r="F200" s="164">
        <v>293675.21</v>
      </c>
      <c r="G200" s="149">
        <v>293675.21</v>
      </c>
    </row>
    <row r="201" spans="1:7" ht="12.75" customHeight="1">
      <c r="A201" s="155" t="s">
        <v>320</v>
      </c>
      <c r="B201" s="159" t="s">
        <v>288</v>
      </c>
      <c r="C201" s="222" t="s">
        <v>815</v>
      </c>
      <c r="D201" s="222"/>
      <c r="E201" s="165">
        <f aca="true" t="shared" si="19" ref="E201:F206">E202</f>
        <v>0</v>
      </c>
      <c r="F201" s="149">
        <f t="shared" si="19"/>
        <v>0</v>
      </c>
      <c r="G201" s="149" t="str">
        <f t="shared" si="11"/>
        <v>-</v>
      </c>
    </row>
    <row r="202" spans="1:7" ht="12.75" customHeight="1">
      <c r="A202" s="155" t="s">
        <v>603</v>
      </c>
      <c r="B202" s="163" t="s">
        <v>288</v>
      </c>
      <c r="C202" s="220" t="s">
        <v>816</v>
      </c>
      <c r="D202" s="220"/>
      <c r="E202" s="165">
        <f t="shared" si="19"/>
        <v>0</v>
      </c>
      <c r="F202" s="164">
        <f t="shared" si="19"/>
        <v>0</v>
      </c>
      <c r="G202" s="164" t="str">
        <f t="shared" si="11"/>
        <v>-</v>
      </c>
    </row>
    <row r="203" spans="1:7" ht="26.25" customHeight="1">
      <c r="A203" s="155" t="s">
        <v>621</v>
      </c>
      <c r="B203" s="163" t="s">
        <v>288</v>
      </c>
      <c r="C203" s="220" t="s">
        <v>818</v>
      </c>
      <c r="D203" s="220"/>
      <c r="E203" s="165">
        <f t="shared" si="19"/>
        <v>0</v>
      </c>
      <c r="F203" s="164">
        <f t="shared" si="19"/>
        <v>0</v>
      </c>
      <c r="G203" s="164" t="str">
        <f t="shared" si="11"/>
        <v>-</v>
      </c>
    </row>
    <row r="204" spans="1:7" ht="12.75" customHeight="1">
      <c r="A204" s="155" t="s">
        <v>622</v>
      </c>
      <c r="B204" s="163" t="s">
        <v>288</v>
      </c>
      <c r="C204" s="220" t="s">
        <v>819</v>
      </c>
      <c r="D204" s="220"/>
      <c r="E204" s="165">
        <f t="shared" si="19"/>
        <v>0</v>
      </c>
      <c r="F204" s="164">
        <f t="shared" si="19"/>
        <v>0</v>
      </c>
      <c r="G204" s="164" t="str">
        <f t="shared" si="11"/>
        <v>-</v>
      </c>
    </row>
    <row r="205" spans="1:7" ht="12.75" customHeight="1">
      <c r="A205" s="155" t="s">
        <v>293</v>
      </c>
      <c r="B205" s="163" t="s">
        <v>288</v>
      </c>
      <c r="C205" s="220" t="s">
        <v>820</v>
      </c>
      <c r="D205" s="220"/>
      <c r="E205" s="165">
        <f t="shared" si="19"/>
        <v>0</v>
      </c>
      <c r="F205" s="164">
        <f t="shared" si="19"/>
        <v>0</v>
      </c>
      <c r="G205" s="164" t="str">
        <f t="shared" si="11"/>
        <v>-</v>
      </c>
    </row>
    <row r="206" spans="1:7" ht="15.75" customHeight="1">
      <c r="A206" s="155" t="s">
        <v>318</v>
      </c>
      <c r="B206" s="163" t="s">
        <v>288</v>
      </c>
      <c r="C206" s="220" t="s">
        <v>821</v>
      </c>
      <c r="D206" s="220"/>
      <c r="E206" s="165">
        <f t="shared" si="19"/>
        <v>0</v>
      </c>
      <c r="F206" s="164">
        <f t="shared" si="19"/>
        <v>0</v>
      </c>
      <c r="G206" s="164" t="str">
        <f t="shared" si="11"/>
        <v>-</v>
      </c>
    </row>
    <row r="207" spans="1:7" ht="37.5" customHeight="1">
      <c r="A207" s="155" t="s">
        <v>623</v>
      </c>
      <c r="B207" s="163" t="s">
        <v>288</v>
      </c>
      <c r="C207" s="220" t="s">
        <v>822</v>
      </c>
      <c r="D207" s="220"/>
      <c r="E207" s="165"/>
      <c r="F207" s="164"/>
      <c r="G207" s="164" t="str">
        <f t="shared" si="11"/>
        <v>-</v>
      </c>
    </row>
    <row r="208" spans="1:7" ht="18.75" customHeight="1">
      <c r="A208" s="154" t="s">
        <v>624</v>
      </c>
      <c r="B208" s="161" t="s">
        <v>288</v>
      </c>
      <c r="C208" s="223" t="s">
        <v>823</v>
      </c>
      <c r="D208" s="223"/>
      <c r="E208" s="173">
        <f>E209+E215</f>
        <v>625921</v>
      </c>
      <c r="F208" s="162">
        <f>F209</f>
        <v>439986.06</v>
      </c>
      <c r="G208" s="164">
        <f t="shared" si="11"/>
        <v>185934.94</v>
      </c>
    </row>
    <row r="209" spans="1:7" ht="12.75" customHeight="1">
      <c r="A209" s="155" t="s">
        <v>603</v>
      </c>
      <c r="B209" s="163" t="s">
        <v>288</v>
      </c>
      <c r="C209" s="220" t="s">
        <v>824</v>
      </c>
      <c r="D209" s="220"/>
      <c r="E209" s="165">
        <f aca="true" t="shared" si="20" ref="E209:F213">E210</f>
        <v>0</v>
      </c>
      <c r="F209" s="164">
        <f t="shared" si="20"/>
        <v>439986.06</v>
      </c>
      <c r="G209" s="164">
        <f t="shared" si="11"/>
        <v>-439986.06</v>
      </c>
    </row>
    <row r="210" spans="1:7" ht="23.25" customHeight="1">
      <c r="A210" s="155" t="s">
        <v>625</v>
      </c>
      <c r="B210" s="163" t="s">
        <v>288</v>
      </c>
      <c r="C210" s="220" t="s">
        <v>825</v>
      </c>
      <c r="D210" s="220"/>
      <c r="E210" s="165">
        <f t="shared" si="20"/>
        <v>0</v>
      </c>
      <c r="F210" s="164">
        <f>F215+F220</f>
        <v>439986.06</v>
      </c>
      <c r="G210" s="164">
        <f t="shared" si="11"/>
        <v>-439986.06</v>
      </c>
    </row>
    <row r="211" spans="1:7" ht="25.5" customHeight="1">
      <c r="A211" s="155" t="s">
        <v>626</v>
      </c>
      <c r="B211" s="159" t="s">
        <v>288</v>
      </c>
      <c r="C211" s="222" t="s">
        <v>826</v>
      </c>
      <c r="D211" s="222"/>
      <c r="E211" s="165">
        <f t="shared" si="20"/>
        <v>0</v>
      </c>
      <c r="F211" s="149">
        <f t="shared" si="20"/>
        <v>0</v>
      </c>
      <c r="G211" s="149" t="str">
        <f t="shared" si="11"/>
        <v>-</v>
      </c>
    </row>
    <row r="212" spans="1:7" ht="12.75" customHeight="1">
      <c r="A212" s="155" t="s">
        <v>293</v>
      </c>
      <c r="B212" s="163" t="s">
        <v>288</v>
      </c>
      <c r="C212" s="220" t="s">
        <v>827</v>
      </c>
      <c r="D212" s="220"/>
      <c r="E212" s="165">
        <f t="shared" si="20"/>
        <v>0</v>
      </c>
      <c r="F212" s="164">
        <f t="shared" si="20"/>
        <v>0</v>
      </c>
      <c r="G212" s="149" t="str">
        <f t="shared" si="11"/>
        <v>-</v>
      </c>
    </row>
    <row r="213" spans="1:7" ht="12.75" customHeight="1">
      <c r="A213" s="155" t="s">
        <v>298</v>
      </c>
      <c r="B213" s="163" t="s">
        <v>288</v>
      </c>
      <c r="C213" s="220" t="s">
        <v>828</v>
      </c>
      <c r="D213" s="220"/>
      <c r="E213" s="165">
        <f t="shared" si="20"/>
        <v>0</v>
      </c>
      <c r="F213" s="164">
        <f t="shared" si="20"/>
        <v>0</v>
      </c>
      <c r="G213" s="164" t="str">
        <f t="shared" si="11"/>
        <v>-</v>
      </c>
    </row>
    <row r="214" spans="1:7" ht="18.75" customHeight="1">
      <c r="A214" s="155" t="s">
        <v>303</v>
      </c>
      <c r="B214" s="163" t="s">
        <v>288</v>
      </c>
      <c r="C214" s="220" t="s">
        <v>829</v>
      </c>
      <c r="D214" s="220"/>
      <c r="E214" s="165"/>
      <c r="F214" s="164"/>
      <c r="G214" s="164" t="str">
        <f t="shared" si="11"/>
        <v>-</v>
      </c>
    </row>
    <row r="215" spans="1:7" ht="39.75" customHeight="1">
      <c r="A215" s="157" t="s">
        <v>654</v>
      </c>
      <c r="B215" s="163"/>
      <c r="C215" s="220" t="s">
        <v>655</v>
      </c>
      <c r="D215" s="220"/>
      <c r="E215" s="165">
        <f>E216+E220</f>
        <v>625921</v>
      </c>
      <c r="F215" s="164">
        <f aca="true" t="shared" si="21" ref="E215:F218">F216</f>
        <v>352619.11</v>
      </c>
      <c r="G215" s="164">
        <f t="shared" si="11"/>
        <v>273301.89</v>
      </c>
    </row>
    <row r="216" spans="1:7" ht="22.5" customHeight="1">
      <c r="A216" s="157" t="s">
        <v>622</v>
      </c>
      <c r="B216" s="163"/>
      <c r="C216" s="220" t="s">
        <v>656</v>
      </c>
      <c r="D216" s="220"/>
      <c r="E216" s="165">
        <f t="shared" si="21"/>
        <v>536200</v>
      </c>
      <c r="F216" s="164">
        <f t="shared" si="21"/>
        <v>352619.11</v>
      </c>
      <c r="G216" s="164">
        <f t="shared" si="11"/>
        <v>183580.89</v>
      </c>
    </row>
    <row r="217" spans="1:7" ht="12.75" customHeight="1">
      <c r="A217" s="157" t="s">
        <v>293</v>
      </c>
      <c r="B217" s="163"/>
      <c r="C217" s="220" t="s">
        <v>657</v>
      </c>
      <c r="D217" s="220"/>
      <c r="E217" s="165">
        <f t="shared" si="21"/>
        <v>536200</v>
      </c>
      <c r="F217" s="164">
        <f t="shared" si="21"/>
        <v>352619.11</v>
      </c>
      <c r="G217" s="164">
        <f t="shared" si="11"/>
        <v>183580.89</v>
      </c>
    </row>
    <row r="218" spans="1:7" ht="12.75" customHeight="1">
      <c r="A218" s="157" t="s">
        <v>298</v>
      </c>
      <c r="B218" s="163"/>
      <c r="C218" s="220" t="s">
        <v>658</v>
      </c>
      <c r="D218" s="220"/>
      <c r="E218" s="165">
        <f t="shared" si="21"/>
        <v>536200</v>
      </c>
      <c r="F218" s="164">
        <f t="shared" si="21"/>
        <v>352619.11</v>
      </c>
      <c r="G218" s="164">
        <f t="shared" si="11"/>
        <v>183580.89</v>
      </c>
    </row>
    <row r="219" spans="1:7" ht="15.75" customHeight="1">
      <c r="A219" s="157" t="s">
        <v>303</v>
      </c>
      <c r="B219" s="163"/>
      <c r="C219" s="220" t="s">
        <v>659</v>
      </c>
      <c r="D219" s="220"/>
      <c r="E219" s="165">
        <v>536200</v>
      </c>
      <c r="F219" s="164">
        <v>352619.11</v>
      </c>
      <c r="G219" s="164">
        <f t="shared" si="11"/>
        <v>183580.89</v>
      </c>
    </row>
    <row r="220" spans="1:7" ht="26.25" customHeight="1">
      <c r="A220" s="157" t="s">
        <v>626</v>
      </c>
      <c r="B220" s="163"/>
      <c r="C220" s="220" t="s">
        <v>565</v>
      </c>
      <c r="D220" s="220"/>
      <c r="E220" s="165">
        <f>E221</f>
        <v>89721</v>
      </c>
      <c r="F220" s="164">
        <f>F221</f>
        <v>87366.95</v>
      </c>
      <c r="G220" s="164"/>
    </row>
    <row r="221" spans="1:7" ht="15.75" customHeight="1">
      <c r="A221" s="157" t="s">
        <v>293</v>
      </c>
      <c r="B221" s="163"/>
      <c r="C221" s="220" t="s">
        <v>566</v>
      </c>
      <c r="D221" s="220"/>
      <c r="E221" s="165">
        <f>E222</f>
        <v>89721</v>
      </c>
      <c r="F221" s="164">
        <f>F222</f>
        <v>87366.95</v>
      </c>
      <c r="G221" s="164"/>
    </row>
    <row r="222" spans="1:7" ht="15.75" customHeight="1">
      <c r="A222" s="157" t="s">
        <v>303</v>
      </c>
      <c r="B222" s="163"/>
      <c r="C222" s="220" t="s">
        <v>567</v>
      </c>
      <c r="D222" s="220"/>
      <c r="E222" s="165">
        <v>89721</v>
      </c>
      <c r="F222" s="164">
        <v>87366.95</v>
      </c>
      <c r="G222" s="164"/>
    </row>
    <row r="223" spans="1:7" s="121" customFormat="1" ht="12.75" customHeight="1">
      <c r="A223" s="154" t="s">
        <v>321</v>
      </c>
      <c r="B223" s="161" t="s">
        <v>288</v>
      </c>
      <c r="C223" s="223" t="s">
        <v>830</v>
      </c>
      <c r="D223" s="223"/>
      <c r="E223" s="166">
        <f>E224+E245+E251</f>
        <v>9789593.99</v>
      </c>
      <c r="F223" s="162">
        <f>F224+F245+F251</f>
        <v>5255908.879999999</v>
      </c>
      <c r="G223" s="162">
        <f t="shared" si="11"/>
        <v>4533685.110000001</v>
      </c>
    </row>
    <row r="224" spans="1:7" ht="12.75" customHeight="1">
      <c r="A224" s="155" t="s">
        <v>603</v>
      </c>
      <c r="B224" s="163" t="s">
        <v>288</v>
      </c>
      <c r="C224" s="220" t="s">
        <v>831</v>
      </c>
      <c r="D224" s="220"/>
      <c r="E224" s="165">
        <f>E225+E230+E235+E240</f>
        <v>8704603.99</v>
      </c>
      <c r="F224" s="165">
        <f>F225+F230+F235+F240</f>
        <v>4883080.199999999</v>
      </c>
      <c r="G224" s="164">
        <f t="shared" si="11"/>
        <v>3821523.790000001</v>
      </c>
    </row>
    <row r="225" spans="1:7" ht="12.75" customHeight="1">
      <c r="A225" s="155" t="s">
        <v>628</v>
      </c>
      <c r="B225" s="163" t="s">
        <v>288</v>
      </c>
      <c r="C225" s="220" t="s">
        <v>832</v>
      </c>
      <c r="D225" s="220"/>
      <c r="E225" s="165">
        <f aca="true" t="shared" si="22" ref="E225:F228">E226</f>
        <v>5854030</v>
      </c>
      <c r="F225" s="164">
        <f t="shared" si="22"/>
        <v>3159049.9</v>
      </c>
      <c r="G225" s="164">
        <f aca="true" t="shared" si="23" ref="G225:G298">IF(IF(E225="-",0,E225)-IF(F225="-",0,F225)=0,"-",IF(E225="-",0,E225)-IF(F225="-",0,F225))</f>
        <v>2694980.1</v>
      </c>
    </row>
    <row r="226" spans="1:7" ht="12.75" customHeight="1">
      <c r="A226" s="155" t="s">
        <v>622</v>
      </c>
      <c r="B226" s="159" t="s">
        <v>288</v>
      </c>
      <c r="C226" s="222" t="s">
        <v>833</v>
      </c>
      <c r="D226" s="222"/>
      <c r="E226" s="165">
        <f t="shared" si="22"/>
        <v>5854030</v>
      </c>
      <c r="F226" s="149">
        <f t="shared" si="22"/>
        <v>3159049.9</v>
      </c>
      <c r="G226" s="149">
        <f t="shared" si="23"/>
        <v>2694980.1</v>
      </c>
    </row>
    <row r="227" spans="1:7" ht="12.75" customHeight="1">
      <c r="A227" s="155" t="s">
        <v>293</v>
      </c>
      <c r="B227" s="163" t="s">
        <v>288</v>
      </c>
      <c r="C227" s="220" t="s">
        <v>838</v>
      </c>
      <c r="D227" s="220"/>
      <c r="E227" s="165">
        <f t="shared" si="22"/>
        <v>5854030</v>
      </c>
      <c r="F227" s="164">
        <f t="shared" si="22"/>
        <v>3159049.9</v>
      </c>
      <c r="G227" s="164">
        <f t="shared" si="23"/>
        <v>2694980.1</v>
      </c>
    </row>
    <row r="228" spans="1:7" ht="25.5" customHeight="1">
      <c r="A228" s="155" t="s">
        <v>318</v>
      </c>
      <c r="B228" s="163" t="s">
        <v>288</v>
      </c>
      <c r="C228" s="220" t="s">
        <v>861</v>
      </c>
      <c r="D228" s="220"/>
      <c r="E228" s="165">
        <f t="shared" si="22"/>
        <v>5854030</v>
      </c>
      <c r="F228" s="164">
        <f>F229</f>
        <v>3159049.9</v>
      </c>
      <c r="G228" s="164">
        <f t="shared" si="23"/>
        <v>2694980.1</v>
      </c>
    </row>
    <row r="229" spans="1:7" ht="33.75" customHeight="1">
      <c r="A229" s="155" t="s">
        <v>623</v>
      </c>
      <c r="B229" s="163" t="s">
        <v>288</v>
      </c>
      <c r="C229" s="220" t="s">
        <v>862</v>
      </c>
      <c r="D229" s="220"/>
      <c r="E229" s="165">
        <v>5854030</v>
      </c>
      <c r="F229" s="164">
        <v>3159049.9</v>
      </c>
      <c r="G229" s="164">
        <f t="shared" si="23"/>
        <v>2694980.1</v>
      </c>
    </row>
    <row r="230" spans="1:7" ht="25.5" customHeight="1">
      <c r="A230" s="155" t="s">
        <v>629</v>
      </c>
      <c r="B230" s="163" t="s">
        <v>288</v>
      </c>
      <c r="C230" s="220" t="s">
        <v>863</v>
      </c>
      <c r="D230" s="220"/>
      <c r="E230" s="165">
        <f aca="true" t="shared" si="24" ref="E230:F233">E231</f>
        <v>679000</v>
      </c>
      <c r="F230" s="164">
        <f t="shared" si="24"/>
        <v>450904.62</v>
      </c>
      <c r="G230" s="164">
        <f t="shared" si="23"/>
        <v>228095.38</v>
      </c>
    </row>
    <row r="231" spans="1:7" ht="12.75" customHeight="1">
      <c r="A231" s="155" t="s">
        <v>622</v>
      </c>
      <c r="B231" s="163" t="s">
        <v>288</v>
      </c>
      <c r="C231" s="220" t="s">
        <v>864</v>
      </c>
      <c r="D231" s="220"/>
      <c r="E231" s="165">
        <f t="shared" si="24"/>
        <v>679000</v>
      </c>
      <c r="F231" s="164">
        <f t="shared" si="24"/>
        <v>450904.62</v>
      </c>
      <c r="G231" s="164">
        <f t="shared" si="23"/>
        <v>228095.38</v>
      </c>
    </row>
    <row r="232" spans="1:7" ht="12.75" customHeight="1">
      <c r="A232" s="155" t="s">
        <v>293</v>
      </c>
      <c r="B232" s="163" t="s">
        <v>288</v>
      </c>
      <c r="C232" s="220" t="s">
        <v>865</v>
      </c>
      <c r="D232" s="220"/>
      <c r="E232" s="165">
        <f t="shared" si="24"/>
        <v>679000</v>
      </c>
      <c r="F232" s="164">
        <f t="shared" si="24"/>
        <v>450904.62</v>
      </c>
      <c r="G232" s="164">
        <f t="shared" si="23"/>
        <v>228095.38</v>
      </c>
    </row>
    <row r="233" spans="1:7" ht="12.75" customHeight="1">
      <c r="A233" s="155" t="s">
        <v>298</v>
      </c>
      <c r="B233" s="163" t="s">
        <v>288</v>
      </c>
      <c r="C233" s="220" t="s">
        <v>866</v>
      </c>
      <c r="D233" s="220"/>
      <c r="E233" s="165">
        <f t="shared" si="24"/>
        <v>679000</v>
      </c>
      <c r="F233" s="164">
        <f t="shared" si="24"/>
        <v>450904.62</v>
      </c>
      <c r="G233" s="164">
        <f t="shared" si="23"/>
        <v>228095.38</v>
      </c>
    </row>
    <row r="234" spans="1:7" ht="12.75" customHeight="1">
      <c r="A234" s="155" t="s">
        <v>300</v>
      </c>
      <c r="B234" s="163" t="s">
        <v>288</v>
      </c>
      <c r="C234" s="220" t="s">
        <v>867</v>
      </c>
      <c r="D234" s="220"/>
      <c r="E234" s="165">
        <v>679000</v>
      </c>
      <c r="F234" s="164">
        <v>450904.62</v>
      </c>
      <c r="G234" s="164">
        <f t="shared" si="23"/>
        <v>228095.38</v>
      </c>
    </row>
    <row r="235" spans="1:7" ht="17.25" customHeight="1">
      <c r="A235" s="155" t="s">
        <v>630</v>
      </c>
      <c r="B235" s="163" t="s">
        <v>288</v>
      </c>
      <c r="C235" s="220" t="s">
        <v>868</v>
      </c>
      <c r="D235" s="220"/>
      <c r="E235" s="165">
        <f aca="true" t="shared" si="25" ref="E235:F238">E236</f>
        <v>230843.99</v>
      </c>
      <c r="F235" s="164">
        <f t="shared" si="25"/>
        <v>230843.99</v>
      </c>
      <c r="G235" s="164" t="str">
        <f t="shared" si="23"/>
        <v>-</v>
      </c>
    </row>
    <row r="236" spans="1:7" ht="12.75" customHeight="1">
      <c r="A236" s="155" t="s">
        <v>307</v>
      </c>
      <c r="B236" s="163" t="s">
        <v>288</v>
      </c>
      <c r="C236" s="220" t="s">
        <v>869</v>
      </c>
      <c r="D236" s="220"/>
      <c r="E236" s="165">
        <f t="shared" si="25"/>
        <v>230843.99</v>
      </c>
      <c r="F236" s="164">
        <f t="shared" si="25"/>
        <v>230843.99</v>
      </c>
      <c r="G236" s="164" t="str">
        <f t="shared" si="23"/>
        <v>-</v>
      </c>
    </row>
    <row r="237" spans="1:7" ht="12.75" customHeight="1">
      <c r="A237" s="155" t="s">
        <v>293</v>
      </c>
      <c r="B237" s="159" t="s">
        <v>288</v>
      </c>
      <c r="C237" s="222" t="s">
        <v>870</v>
      </c>
      <c r="D237" s="222"/>
      <c r="E237" s="165">
        <f t="shared" si="25"/>
        <v>230843.99</v>
      </c>
      <c r="F237" s="149">
        <f t="shared" si="25"/>
        <v>230843.99</v>
      </c>
      <c r="G237" s="149" t="str">
        <f t="shared" si="23"/>
        <v>-</v>
      </c>
    </row>
    <row r="238" spans="1:7" ht="12.75" customHeight="1">
      <c r="A238" s="155" t="s">
        <v>298</v>
      </c>
      <c r="B238" s="163" t="s">
        <v>288</v>
      </c>
      <c r="C238" s="220" t="s">
        <v>871</v>
      </c>
      <c r="D238" s="220"/>
      <c r="E238" s="165">
        <f t="shared" si="25"/>
        <v>230843.99</v>
      </c>
      <c r="F238" s="164">
        <f t="shared" si="25"/>
        <v>230843.99</v>
      </c>
      <c r="G238" s="164" t="str">
        <f t="shared" si="23"/>
        <v>-</v>
      </c>
    </row>
    <row r="239" spans="1:11" ht="12.75" customHeight="1">
      <c r="A239" s="155" t="s">
        <v>304</v>
      </c>
      <c r="B239" s="163" t="s">
        <v>288</v>
      </c>
      <c r="C239" s="220" t="s">
        <v>872</v>
      </c>
      <c r="D239" s="220"/>
      <c r="E239" s="165">
        <v>230843.99</v>
      </c>
      <c r="F239" s="164">
        <v>230843.99</v>
      </c>
      <c r="G239" s="164" t="str">
        <f t="shared" si="23"/>
        <v>-</v>
      </c>
      <c r="K239" s="117"/>
    </row>
    <row r="240" spans="1:11" ht="22.5" customHeight="1">
      <c r="A240" s="155" t="s">
        <v>621</v>
      </c>
      <c r="B240" s="163"/>
      <c r="C240" s="220" t="s">
        <v>551</v>
      </c>
      <c r="D240" s="220"/>
      <c r="E240" s="165">
        <f aca="true" t="shared" si="26" ref="E240:F243">E241</f>
        <v>1940730</v>
      </c>
      <c r="F240" s="165">
        <f t="shared" si="26"/>
        <v>1042281.69</v>
      </c>
      <c r="G240" s="164">
        <f t="shared" si="23"/>
        <v>898448.31</v>
      </c>
      <c r="K240" s="117"/>
    </row>
    <row r="241" spans="1:11" ht="12.75" customHeight="1">
      <c r="A241" s="155" t="s">
        <v>622</v>
      </c>
      <c r="B241" s="163"/>
      <c r="C241" s="220" t="s">
        <v>552</v>
      </c>
      <c r="D241" s="220"/>
      <c r="E241" s="165">
        <f t="shared" si="26"/>
        <v>1940730</v>
      </c>
      <c r="F241" s="165">
        <f t="shared" si="26"/>
        <v>1042281.69</v>
      </c>
      <c r="G241" s="164">
        <f t="shared" si="23"/>
        <v>898448.31</v>
      </c>
      <c r="K241" s="117"/>
    </row>
    <row r="242" spans="1:11" ht="12.75" customHeight="1">
      <c r="A242" s="155" t="s">
        <v>293</v>
      </c>
      <c r="B242" s="163"/>
      <c r="C242" s="220" t="s">
        <v>553</v>
      </c>
      <c r="D242" s="220"/>
      <c r="E242" s="165">
        <f t="shared" si="26"/>
        <v>1940730</v>
      </c>
      <c r="F242" s="165">
        <f t="shared" si="26"/>
        <v>1042281.69</v>
      </c>
      <c r="G242" s="164">
        <f t="shared" si="23"/>
        <v>898448.31</v>
      </c>
      <c r="K242" s="117"/>
    </row>
    <row r="243" spans="1:11" ht="12.75" customHeight="1">
      <c r="A243" s="155" t="s">
        <v>318</v>
      </c>
      <c r="B243" s="163"/>
      <c r="C243" s="220" t="s">
        <v>554</v>
      </c>
      <c r="D243" s="220"/>
      <c r="E243" s="165">
        <f t="shared" si="26"/>
        <v>1940730</v>
      </c>
      <c r="F243" s="165">
        <f t="shared" si="26"/>
        <v>1042281.69</v>
      </c>
      <c r="G243" s="164">
        <f t="shared" si="23"/>
        <v>898448.31</v>
      </c>
      <c r="K243" s="117"/>
    </row>
    <row r="244" spans="1:11" ht="35.25" customHeight="1">
      <c r="A244" s="155" t="s">
        <v>623</v>
      </c>
      <c r="B244" s="163"/>
      <c r="C244" s="220" t="s">
        <v>555</v>
      </c>
      <c r="D244" s="220"/>
      <c r="E244" s="165">
        <v>1940730</v>
      </c>
      <c r="F244" s="164">
        <v>1042281.69</v>
      </c>
      <c r="G244" s="164"/>
      <c r="K244" s="117"/>
    </row>
    <row r="245" spans="1:7" ht="26.25" customHeight="1">
      <c r="A245" s="155" t="s">
        <v>611</v>
      </c>
      <c r="B245" s="163" t="s">
        <v>288</v>
      </c>
      <c r="C245" s="220" t="s">
        <v>660</v>
      </c>
      <c r="D245" s="220"/>
      <c r="E245" s="165">
        <f aca="true" t="shared" si="27" ref="E245:F249">E246</f>
        <v>375000</v>
      </c>
      <c r="F245" s="164">
        <f t="shared" si="27"/>
        <v>372828.68</v>
      </c>
      <c r="G245" s="164">
        <f t="shared" si="23"/>
        <v>2171.320000000007</v>
      </c>
    </row>
    <row r="246" spans="1:7" ht="12.75" customHeight="1">
      <c r="A246" s="155" t="s">
        <v>630</v>
      </c>
      <c r="B246" s="163" t="s">
        <v>288</v>
      </c>
      <c r="C246" s="220" t="s">
        <v>873</v>
      </c>
      <c r="D246" s="220"/>
      <c r="E246" s="165">
        <f t="shared" si="27"/>
        <v>375000</v>
      </c>
      <c r="F246" s="164">
        <f t="shared" si="27"/>
        <v>372828.68</v>
      </c>
      <c r="G246" s="164">
        <f t="shared" si="23"/>
        <v>2171.320000000007</v>
      </c>
    </row>
    <row r="247" spans="1:7" ht="12.75" customHeight="1">
      <c r="A247" s="155" t="s">
        <v>307</v>
      </c>
      <c r="B247" s="163" t="s">
        <v>288</v>
      </c>
      <c r="C247" s="220" t="s">
        <v>874</v>
      </c>
      <c r="D247" s="220"/>
      <c r="E247" s="165">
        <f t="shared" si="27"/>
        <v>375000</v>
      </c>
      <c r="F247" s="164">
        <f t="shared" si="27"/>
        <v>372828.68</v>
      </c>
      <c r="G247" s="164">
        <f t="shared" si="23"/>
        <v>2171.320000000007</v>
      </c>
    </row>
    <row r="248" spans="1:7" ht="12.75" customHeight="1">
      <c r="A248" s="155" t="s">
        <v>293</v>
      </c>
      <c r="B248" s="163" t="s">
        <v>288</v>
      </c>
      <c r="C248" s="220" t="s">
        <v>875</v>
      </c>
      <c r="D248" s="220"/>
      <c r="E248" s="165">
        <f t="shared" si="27"/>
        <v>375000</v>
      </c>
      <c r="F248" s="164">
        <f t="shared" si="27"/>
        <v>372828.68</v>
      </c>
      <c r="G248" s="164">
        <f t="shared" si="23"/>
        <v>2171.320000000007</v>
      </c>
    </row>
    <row r="249" spans="1:7" ht="12.75" customHeight="1">
      <c r="A249" s="155" t="s">
        <v>298</v>
      </c>
      <c r="B249" s="163" t="s">
        <v>288</v>
      </c>
      <c r="C249" s="220" t="s">
        <v>876</v>
      </c>
      <c r="D249" s="220"/>
      <c r="E249" s="165">
        <f t="shared" si="27"/>
        <v>375000</v>
      </c>
      <c r="F249" s="164">
        <f t="shared" si="27"/>
        <v>372828.68</v>
      </c>
      <c r="G249" s="164">
        <f t="shared" si="23"/>
        <v>2171.320000000007</v>
      </c>
    </row>
    <row r="250" spans="1:7" ht="12.75" customHeight="1">
      <c r="A250" s="155" t="s">
        <v>304</v>
      </c>
      <c r="B250" s="163" t="s">
        <v>288</v>
      </c>
      <c r="C250" s="220" t="s">
        <v>877</v>
      </c>
      <c r="D250" s="220"/>
      <c r="E250" s="165">
        <v>375000</v>
      </c>
      <c r="F250" s="164">
        <v>372828.68</v>
      </c>
      <c r="G250" s="164">
        <f t="shared" si="23"/>
        <v>2171.320000000007</v>
      </c>
    </row>
    <row r="251" spans="1:7" ht="30.75" customHeight="1">
      <c r="A251" s="155" t="s">
        <v>605</v>
      </c>
      <c r="B251" s="163" t="s">
        <v>288</v>
      </c>
      <c r="C251" s="220" t="s">
        <v>878</v>
      </c>
      <c r="D251" s="220"/>
      <c r="E251" s="165">
        <f aca="true" t="shared" si="28" ref="E251:F255">E252</f>
        <v>709990</v>
      </c>
      <c r="F251" s="164">
        <f t="shared" si="28"/>
        <v>0</v>
      </c>
      <c r="G251" s="164">
        <f t="shared" si="23"/>
        <v>709990</v>
      </c>
    </row>
    <row r="252" spans="1:7" ht="48" customHeight="1">
      <c r="A252" s="155" t="s">
        <v>631</v>
      </c>
      <c r="B252" s="163" t="s">
        <v>288</v>
      </c>
      <c r="C252" s="220" t="s">
        <v>879</v>
      </c>
      <c r="D252" s="220"/>
      <c r="E252" s="165">
        <f t="shared" si="28"/>
        <v>709990</v>
      </c>
      <c r="F252" s="164">
        <f t="shared" si="28"/>
        <v>0</v>
      </c>
      <c r="G252" s="164">
        <f t="shared" si="23"/>
        <v>709990</v>
      </c>
    </row>
    <row r="253" spans="1:7" ht="12.75" customHeight="1">
      <c r="A253" s="155" t="s">
        <v>614</v>
      </c>
      <c r="B253" s="163" t="s">
        <v>288</v>
      </c>
      <c r="C253" s="220" t="s">
        <v>880</v>
      </c>
      <c r="D253" s="220"/>
      <c r="E253" s="165">
        <f t="shared" si="28"/>
        <v>709990</v>
      </c>
      <c r="F253" s="164">
        <f t="shared" si="28"/>
        <v>0</v>
      </c>
      <c r="G253" s="164">
        <f t="shared" si="23"/>
        <v>709990</v>
      </c>
    </row>
    <row r="254" spans="1:7" ht="12.75" customHeight="1">
      <c r="A254" s="155" t="s">
        <v>293</v>
      </c>
      <c r="B254" s="163" t="s">
        <v>288</v>
      </c>
      <c r="C254" s="220" t="s">
        <v>0</v>
      </c>
      <c r="D254" s="220"/>
      <c r="E254" s="165">
        <f t="shared" si="28"/>
        <v>709990</v>
      </c>
      <c r="F254" s="164">
        <f t="shared" si="28"/>
        <v>0</v>
      </c>
      <c r="G254" s="164">
        <f t="shared" si="23"/>
        <v>709990</v>
      </c>
    </row>
    <row r="255" spans="1:7" ht="16.5" customHeight="1">
      <c r="A255" s="155" t="s">
        <v>305</v>
      </c>
      <c r="B255" s="163" t="s">
        <v>288</v>
      </c>
      <c r="C255" s="220" t="s">
        <v>1</v>
      </c>
      <c r="D255" s="220"/>
      <c r="E255" s="165">
        <f t="shared" si="28"/>
        <v>709990</v>
      </c>
      <c r="F255" s="164">
        <f t="shared" si="28"/>
        <v>0</v>
      </c>
      <c r="G255" s="164">
        <f t="shared" si="23"/>
        <v>709990</v>
      </c>
    </row>
    <row r="256" spans="1:7" ht="29.25" customHeight="1">
      <c r="A256" s="155" t="s">
        <v>306</v>
      </c>
      <c r="B256" s="163" t="s">
        <v>288</v>
      </c>
      <c r="C256" s="220" t="s">
        <v>2</v>
      </c>
      <c r="D256" s="220"/>
      <c r="E256" s="165">
        <v>709990</v>
      </c>
      <c r="F256" s="164"/>
      <c r="G256" s="164">
        <f t="shared" si="23"/>
        <v>709990</v>
      </c>
    </row>
    <row r="257" spans="1:7" s="121" customFormat="1" ht="12.75" customHeight="1">
      <c r="A257" s="156" t="s">
        <v>632</v>
      </c>
      <c r="B257" s="161" t="s">
        <v>288</v>
      </c>
      <c r="C257" s="223" t="s">
        <v>3</v>
      </c>
      <c r="D257" s="223"/>
      <c r="E257" s="168">
        <f>E258+E287+E306</f>
        <v>489647408.38</v>
      </c>
      <c r="F257" s="162">
        <f>F258+F287+F306</f>
        <v>273944398.15</v>
      </c>
      <c r="G257" s="162">
        <f t="shared" si="23"/>
        <v>215703010.23000002</v>
      </c>
    </row>
    <row r="258" spans="1:7" ht="12.75" customHeight="1">
      <c r="A258" s="154" t="s">
        <v>322</v>
      </c>
      <c r="B258" s="159" t="s">
        <v>288</v>
      </c>
      <c r="C258" s="224" t="s">
        <v>4</v>
      </c>
      <c r="D258" s="224"/>
      <c r="E258" s="166">
        <f>E259+E271</f>
        <v>135650886</v>
      </c>
      <c r="F258" s="166">
        <f>F259+F271</f>
        <v>60662351.650000006</v>
      </c>
      <c r="G258" s="149">
        <f t="shared" si="23"/>
        <v>74988534.35</v>
      </c>
    </row>
    <row r="259" spans="1:11" ht="12.75" customHeight="1">
      <c r="A259" s="155" t="s">
        <v>603</v>
      </c>
      <c r="B259" s="163" t="s">
        <v>288</v>
      </c>
      <c r="C259" s="220" t="s">
        <v>758</v>
      </c>
      <c r="D259" s="220"/>
      <c r="E259" s="165">
        <f>E260</f>
        <v>2035446</v>
      </c>
      <c r="F259" s="164">
        <f>F260</f>
        <v>1172762.81</v>
      </c>
      <c r="G259" s="164">
        <f t="shared" si="23"/>
        <v>862683.19</v>
      </c>
      <c r="K259" s="117"/>
    </row>
    <row r="260" spans="1:7" ht="44.25" customHeight="1">
      <c r="A260" s="155" t="s">
        <v>633</v>
      </c>
      <c r="B260" s="163" t="s">
        <v>288</v>
      </c>
      <c r="C260" s="220" t="s">
        <v>5</v>
      </c>
      <c r="D260" s="220"/>
      <c r="E260" s="165">
        <f>E261+E266</f>
        <v>2035446</v>
      </c>
      <c r="F260" s="164">
        <f>F261+F266</f>
        <v>1172762.81</v>
      </c>
      <c r="G260" s="164">
        <f t="shared" si="23"/>
        <v>862683.19</v>
      </c>
    </row>
    <row r="261" spans="1:7" ht="12.75" customHeight="1">
      <c r="A261" s="155" t="s">
        <v>622</v>
      </c>
      <c r="B261" s="163" t="s">
        <v>288</v>
      </c>
      <c r="C261" s="220" t="s">
        <v>6</v>
      </c>
      <c r="D261" s="220"/>
      <c r="E261" s="165">
        <f>E262</f>
        <v>2015070</v>
      </c>
      <c r="F261" s="164">
        <f>F262</f>
        <v>1161034.98</v>
      </c>
      <c r="G261" s="164">
        <f t="shared" si="23"/>
        <v>854035.02</v>
      </c>
    </row>
    <row r="262" spans="1:7" ht="12.75" customHeight="1">
      <c r="A262" s="155" t="s">
        <v>293</v>
      </c>
      <c r="B262" s="163" t="s">
        <v>288</v>
      </c>
      <c r="C262" s="220" t="s">
        <v>10</v>
      </c>
      <c r="D262" s="220"/>
      <c r="E262" s="165">
        <f>E263</f>
        <v>2015070</v>
      </c>
      <c r="F262" s="164">
        <f>F263</f>
        <v>1161034.98</v>
      </c>
      <c r="G262" s="164">
        <f t="shared" si="23"/>
        <v>854035.02</v>
      </c>
    </row>
    <row r="263" spans="1:7" ht="12.75" customHeight="1">
      <c r="A263" s="155" t="s">
        <v>318</v>
      </c>
      <c r="B263" s="163" t="s">
        <v>288</v>
      </c>
      <c r="C263" s="220" t="s">
        <v>11</v>
      </c>
      <c r="D263" s="220"/>
      <c r="E263" s="165">
        <f>E264+E265</f>
        <v>2015070</v>
      </c>
      <c r="F263" s="164">
        <f>F264+F265</f>
        <v>1161034.98</v>
      </c>
      <c r="G263" s="164">
        <f t="shared" si="23"/>
        <v>854035.02</v>
      </c>
    </row>
    <row r="264" spans="1:7" ht="24" customHeight="1">
      <c r="A264" s="155" t="s">
        <v>319</v>
      </c>
      <c r="B264" s="163" t="s">
        <v>288</v>
      </c>
      <c r="C264" s="220" t="s">
        <v>12</v>
      </c>
      <c r="D264" s="220"/>
      <c r="E264" s="165">
        <v>1734138.94</v>
      </c>
      <c r="F264" s="164">
        <v>987366.35</v>
      </c>
      <c r="G264" s="164">
        <f t="shared" si="23"/>
        <v>746772.59</v>
      </c>
    </row>
    <row r="265" spans="1:7" ht="37.5" customHeight="1">
      <c r="A265" s="155" t="s">
        <v>623</v>
      </c>
      <c r="B265" s="163" t="s">
        <v>288</v>
      </c>
      <c r="C265" s="220" t="s">
        <v>13</v>
      </c>
      <c r="D265" s="220"/>
      <c r="E265" s="165">
        <v>280931.06</v>
      </c>
      <c r="F265" s="164">
        <v>173668.63</v>
      </c>
      <c r="G265" s="164">
        <f t="shared" si="23"/>
        <v>107262.43</v>
      </c>
    </row>
    <row r="266" spans="1:7" ht="24.75" customHeight="1">
      <c r="A266" s="155" t="s">
        <v>626</v>
      </c>
      <c r="B266" s="163" t="s">
        <v>288</v>
      </c>
      <c r="C266" s="220" t="s">
        <v>14</v>
      </c>
      <c r="D266" s="220"/>
      <c r="E266" s="165">
        <f>E267</f>
        <v>20376</v>
      </c>
      <c r="F266" s="164">
        <f>F267</f>
        <v>11727.83</v>
      </c>
      <c r="G266" s="164">
        <f t="shared" si="23"/>
        <v>8648.17</v>
      </c>
    </row>
    <row r="267" spans="1:7" ht="12.75" customHeight="1">
      <c r="A267" s="155" t="s">
        <v>293</v>
      </c>
      <c r="B267" s="163" t="s">
        <v>288</v>
      </c>
      <c r="C267" s="220" t="s">
        <v>15</v>
      </c>
      <c r="D267" s="220"/>
      <c r="E267" s="165">
        <f>E268</f>
        <v>20376</v>
      </c>
      <c r="F267" s="164">
        <f>F268</f>
        <v>11727.83</v>
      </c>
      <c r="G267" s="164">
        <f t="shared" si="23"/>
        <v>8648.17</v>
      </c>
    </row>
    <row r="268" spans="1:7" ht="12.75" customHeight="1">
      <c r="A268" s="155" t="s">
        <v>318</v>
      </c>
      <c r="B268" s="163" t="s">
        <v>288</v>
      </c>
      <c r="C268" s="220" t="s">
        <v>16</v>
      </c>
      <c r="D268" s="220"/>
      <c r="E268" s="165">
        <f>E269+E270</f>
        <v>20376</v>
      </c>
      <c r="F268" s="164">
        <f>F269+F270</f>
        <v>11727.83</v>
      </c>
      <c r="G268" s="164">
        <f t="shared" si="23"/>
        <v>8648.17</v>
      </c>
    </row>
    <row r="269" spans="1:7" ht="24.75" customHeight="1">
      <c r="A269" s="155" t="s">
        <v>319</v>
      </c>
      <c r="B269" s="163" t="s">
        <v>288</v>
      </c>
      <c r="C269" s="220" t="s">
        <v>17</v>
      </c>
      <c r="D269" s="220"/>
      <c r="E269" s="165">
        <v>17537.55</v>
      </c>
      <c r="F269" s="164">
        <v>9973.53</v>
      </c>
      <c r="G269" s="164">
        <f t="shared" si="23"/>
        <v>7564.019999999999</v>
      </c>
    </row>
    <row r="270" spans="1:7" ht="33.75" customHeight="1">
      <c r="A270" s="155" t="s">
        <v>623</v>
      </c>
      <c r="B270" s="163" t="s">
        <v>288</v>
      </c>
      <c r="C270" s="220" t="s">
        <v>18</v>
      </c>
      <c r="D270" s="220"/>
      <c r="E270" s="165">
        <v>2838.45</v>
      </c>
      <c r="F270" s="164">
        <v>1754.3</v>
      </c>
      <c r="G270" s="164">
        <f t="shared" si="23"/>
        <v>1084.1499999999999</v>
      </c>
    </row>
    <row r="271" spans="1:7" ht="27" customHeight="1">
      <c r="A271" s="155" t="s">
        <v>605</v>
      </c>
      <c r="B271" s="163" t="s">
        <v>288</v>
      </c>
      <c r="C271" s="220" t="s">
        <v>19</v>
      </c>
      <c r="D271" s="220"/>
      <c r="E271" s="165">
        <f>E272+E277+E282</f>
        <v>133615440</v>
      </c>
      <c r="F271" s="164">
        <f>F272+F282</f>
        <v>59489588.84</v>
      </c>
      <c r="G271" s="164">
        <f t="shared" si="23"/>
        <v>74125851.16</v>
      </c>
    </row>
    <row r="272" spans="1:7" ht="27.75" customHeight="1">
      <c r="A272" s="155" t="s">
        <v>634</v>
      </c>
      <c r="B272" s="163" t="s">
        <v>288</v>
      </c>
      <c r="C272" s="220" t="s">
        <v>20</v>
      </c>
      <c r="D272" s="220"/>
      <c r="E272" s="165">
        <f aca="true" t="shared" si="29" ref="E272:F275">E273</f>
        <v>132534100</v>
      </c>
      <c r="F272" s="164">
        <f t="shared" si="29"/>
        <v>59400000</v>
      </c>
      <c r="G272" s="164">
        <f t="shared" si="23"/>
        <v>73134100</v>
      </c>
    </row>
    <row r="273" spans="1:7" ht="12.75" customHeight="1">
      <c r="A273" s="155" t="s">
        <v>614</v>
      </c>
      <c r="B273" s="163" t="s">
        <v>288</v>
      </c>
      <c r="C273" s="220" t="s">
        <v>21</v>
      </c>
      <c r="D273" s="220"/>
      <c r="E273" s="165">
        <f t="shared" si="29"/>
        <v>132534100</v>
      </c>
      <c r="F273" s="164">
        <f t="shared" si="29"/>
        <v>59400000</v>
      </c>
      <c r="G273" s="164">
        <f t="shared" si="23"/>
        <v>73134100</v>
      </c>
    </row>
    <row r="274" spans="1:7" ht="12.75" customHeight="1">
      <c r="A274" s="155" t="s">
        <v>293</v>
      </c>
      <c r="B274" s="159" t="s">
        <v>288</v>
      </c>
      <c r="C274" s="222" t="s">
        <v>661</v>
      </c>
      <c r="D274" s="222"/>
      <c r="E274" s="165">
        <f t="shared" si="29"/>
        <v>132534100</v>
      </c>
      <c r="F274" s="149">
        <f t="shared" si="29"/>
        <v>59400000</v>
      </c>
      <c r="G274" s="149">
        <f t="shared" si="23"/>
        <v>73134100</v>
      </c>
    </row>
    <row r="275" spans="1:7" ht="12.75" customHeight="1">
      <c r="A275" s="155" t="s">
        <v>305</v>
      </c>
      <c r="B275" s="163" t="s">
        <v>288</v>
      </c>
      <c r="C275" s="220" t="s">
        <v>22</v>
      </c>
      <c r="D275" s="220"/>
      <c r="E275" s="165">
        <f t="shared" si="29"/>
        <v>132534100</v>
      </c>
      <c r="F275" s="164">
        <f t="shared" si="29"/>
        <v>59400000</v>
      </c>
      <c r="G275" s="164">
        <f t="shared" si="23"/>
        <v>73134100</v>
      </c>
    </row>
    <row r="276" spans="1:7" ht="12.75" customHeight="1">
      <c r="A276" s="155" t="s">
        <v>306</v>
      </c>
      <c r="B276" s="163" t="s">
        <v>288</v>
      </c>
      <c r="C276" s="220" t="s">
        <v>23</v>
      </c>
      <c r="D276" s="220"/>
      <c r="E276" s="165">
        <v>132534100</v>
      </c>
      <c r="F276" s="164">
        <v>59400000</v>
      </c>
      <c r="G276" s="164">
        <f t="shared" si="23"/>
        <v>73134100</v>
      </c>
    </row>
    <row r="277" spans="1:7" ht="39" customHeight="1">
      <c r="A277" s="155" t="s">
        <v>635</v>
      </c>
      <c r="B277" s="163" t="s">
        <v>288</v>
      </c>
      <c r="C277" s="220" t="s">
        <v>24</v>
      </c>
      <c r="D277" s="220"/>
      <c r="E277" s="165">
        <f aca="true" t="shared" si="30" ref="E277:F280">E278</f>
        <v>831340</v>
      </c>
      <c r="F277" s="164">
        <f t="shared" si="30"/>
        <v>0</v>
      </c>
      <c r="G277" s="164">
        <f t="shared" si="23"/>
        <v>831340</v>
      </c>
    </row>
    <row r="278" spans="1:7" ht="12.75" customHeight="1">
      <c r="A278" s="155" t="s">
        <v>614</v>
      </c>
      <c r="B278" s="163" t="s">
        <v>288</v>
      </c>
      <c r="C278" s="220" t="s">
        <v>25</v>
      </c>
      <c r="D278" s="220"/>
      <c r="E278" s="165">
        <f t="shared" si="30"/>
        <v>831340</v>
      </c>
      <c r="F278" s="164">
        <f t="shared" si="30"/>
        <v>0</v>
      </c>
      <c r="G278" s="164">
        <f t="shared" si="23"/>
        <v>831340</v>
      </c>
    </row>
    <row r="279" spans="1:7" ht="12.75" customHeight="1">
      <c r="A279" s="155" t="s">
        <v>293</v>
      </c>
      <c r="B279" s="163" t="s">
        <v>288</v>
      </c>
      <c r="C279" s="220" t="s">
        <v>26</v>
      </c>
      <c r="D279" s="220"/>
      <c r="E279" s="165">
        <f t="shared" si="30"/>
        <v>831340</v>
      </c>
      <c r="F279" s="164">
        <f t="shared" si="30"/>
        <v>0</v>
      </c>
      <c r="G279" s="164">
        <f t="shared" si="23"/>
        <v>831340</v>
      </c>
    </row>
    <row r="280" spans="1:7" ht="12.75" customHeight="1">
      <c r="A280" s="155" t="s">
        <v>305</v>
      </c>
      <c r="B280" s="163" t="s">
        <v>288</v>
      </c>
      <c r="C280" s="220" t="s">
        <v>27</v>
      </c>
      <c r="D280" s="220"/>
      <c r="E280" s="165">
        <f t="shared" si="30"/>
        <v>831340</v>
      </c>
      <c r="F280" s="164">
        <f t="shared" si="30"/>
        <v>0</v>
      </c>
      <c r="G280" s="164">
        <f t="shared" si="23"/>
        <v>831340</v>
      </c>
    </row>
    <row r="281" spans="1:7" ht="24" customHeight="1">
      <c r="A281" s="155" t="s">
        <v>306</v>
      </c>
      <c r="B281" s="159" t="s">
        <v>288</v>
      </c>
      <c r="C281" s="222" t="s">
        <v>28</v>
      </c>
      <c r="D281" s="222"/>
      <c r="E281" s="165">
        <v>831340</v>
      </c>
      <c r="F281" s="160"/>
      <c r="G281" s="149">
        <f t="shared" si="23"/>
        <v>831340</v>
      </c>
    </row>
    <row r="282" spans="1:7" ht="62.25" customHeight="1">
      <c r="A282" s="157" t="s">
        <v>442</v>
      </c>
      <c r="B282" s="159"/>
      <c r="C282" s="222" t="s">
        <v>444</v>
      </c>
      <c r="D282" s="222"/>
      <c r="E282" s="165">
        <f aca="true" t="shared" si="31" ref="E282:F285">E283</f>
        <v>250000</v>
      </c>
      <c r="F282" s="165">
        <f t="shared" si="31"/>
        <v>89588.84</v>
      </c>
      <c r="G282" s="149"/>
    </row>
    <row r="283" spans="1:7" ht="30" customHeight="1">
      <c r="A283" s="157" t="s">
        <v>614</v>
      </c>
      <c r="B283" s="159"/>
      <c r="C283" s="222" t="s">
        <v>445</v>
      </c>
      <c r="D283" s="222"/>
      <c r="E283" s="165">
        <f t="shared" si="31"/>
        <v>250000</v>
      </c>
      <c r="F283" s="165">
        <f t="shared" si="31"/>
        <v>89588.84</v>
      </c>
      <c r="G283" s="149"/>
    </row>
    <row r="284" spans="1:7" ht="24" customHeight="1">
      <c r="A284" s="157" t="s">
        <v>293</v>
      </c>
      <c r="B284" s="159"/>
      <c r="C284" s="222" t="s">
        <v>446</v>
      </c>
      <c r="D284" s="222"/>
      <c r="E284" s="165">
        <f t="shared" si="31"/>
        <v>250000</v>
      </c>
      <c r="F284" s="165">
        <f t="shared" si="31"/>
        <v>89588.84</v>
      </c>
      <c r="G284" s="149"/>
    </row>
    <row r="285" spans="1:7" ht="24" customHeight="1">
      <c r="A285" s="157" t="s">
        <v>305</v>
      </c>
      <c r="B285" s="159"/>
      <c r="C285" s="222" t="s">
        <v>447</v>
      </c>
      <c r="D285" s="222"/>
      <c r="E285" s="165">
        <f t="shared" si="31"/>
        <v>250000</v>
      </c>
      <c r="F285" s="165">
        <f t="shared" si="31"/>
        <v>89588.84</v>
      </c>
      <c r="G285" s="149"/>
    </row>
    <row r="286" spans="1:7" ht="24" customHeight="1">
      <c r="A286" s="157" t="s">
        <v>306</v>
      </c>
      <c r="B286" s="159"/>
      <c r="C286" s="222" t="s">
        <v>448</v>
      </c>
      <c r="D286" s="222"/>
      <c r="E286" s="165">
        <v>250000</v>
      </c>
      <c r="F286" s="149">
        <v>89588.84</v>
      </c>
      <c r="G286" s="149"/>
    </row>
    <row r="287" spans="1:7" s="121" customFormat="1" ht="12.75" customHeight="1">
      <c r="A287" s="154" t="s">
        <v>323</v>
      </c>
      <c r="B287" s="161" t="s">
        <v>288</v>
      </c>
      <c r="C287" s="223" t="s">
        <v>29</v>
      </c>
      <c r="D287" s="223"/>
      <c r="E287" s="166">
        <f>E288</f>
        <v>342958822.38</v>
      </c>
      <c r="F287" s="162">
        <f>F288</f>
        <v>208963364.13</v>
      </c>
      <c r="G287" s="162">
        <f t="shared" si="23"/>
        <v>133995458.25</v>
      </c>
    </row>
    <row r="288" spans="1:7" ht="12.75" customHeight="1">
      <c r="A288" s="155" t="s">
        <v>603</v>
      </c>
      <c r="B288" s="163" t="s">
        <v>288</v>
      </c>
      <c r="C288" s="220" t="s">
        <v>30</v>
      </c>
      <c r="D288" s="220"/>
      <c r="E288" s="165">
        <f>E289+E294</f>
        <v>342958822.38</v>
      </c>
      <c r="F288" s="164">
        <f>F289+F294+F305</f>
        <v>208963364.13</v>
      </c>
      <c r="G288" s="164">
        <f t="shared" si="23"/>
        <v>133995458.25</v>
      </c>
    </row>
    <row r="289" spans="1:7" ht="24.75" customHeight="1">
      <c r="A289" s="155" t="s">
        <v>636</v>
      </c>
      <c r="B289" s="163" t="s">
        <v>288</v>
      </c>
      <c r="C289" s="220" t="s">
        <v>31</v>
      </c>
      <c r="D289" s="220"/>
      <c r="E289" s="165">
        <f aca="true" t="shared" si="32" ref="E289:F292">E290</f>
        <v>3618890</v>
      </c>
      <c r="F289" s="164">
        <f t="shared" si="32"/>
        <v>2622479.18</v>
      </c>
      <c r="G289" s="164">
        <f t="shared" si="23"/>
        <v>996410.8199999998</v>
      </c>
    </row>
    <row r="290" spans="1:7" ht="12.75" customHeight="1">
      <c r="A290" s="155" t="s">
        <v>622</v>
      </c>
      <c r="B290" s="163" t="s">
        <v>288</v>
      </c>
      <c r="C290" s="220" t="s">
        <v>32</v>
      </c>
      <c r="D290" s="220"/>
      <c r="E290" s="165">
        <f t="shared" si="32"/>
        <v>3618890</v>
      </c>
      <c r="F290" s="164">
        <f t="shared" si="32"/>
        <v>2622479.18</v>
      </c>
      <c r="G290" s="164">
        <f t="shared" si="23"/>
        <v>996410.8199999998</v>
      </c>
    </row>
    <row r="291" spans="1:7" ht="12.75" customHeight="1">
      <c r="A291" s="155" t="s">
        <v>293</v>
      </c>
      <c r="B291" s="163" t="s">
        <v>288</v>
      </c>
      <c r="C291" s="220" t="s">
        <v>33</v>
      </c>
      <c r="D291" s="220"/>
      <c r="E291" s="165">
        <f t="shared" si="32"/>
        <v>3618890</v>
      </c>
      <c r="F291" s="164">
        <f t="shared" si="32"/>
        <v>2622479.18</v>
      </c>
      <c r="G291" s="164">
        <f t="shared" si="23"/>
        <v>996410.8199999998</v>
      </c>
    </row>
    <row r="292" spans="1:7" ht="10.5" customHeight="1">
      <c r="A292" s="155" t="s">
        <v>318</v>
      </c>
      <c r="B292" s="163" t="s">
        <v>288</v>
      </c>
      <c r="C292" s="220" t="s">
        <v>34</v>
      </c>
      <c r="D292" s="220"/>
      <c r="E292" s="165">
        <f t="shared" si="32"/>
        <v>3618890</v>
      </c>
      <c r="F292" s="164">
        <f t="shared" si="32"/>
        <v>2622479.18</v>
      </c>
      <c r="G292" s="164">
        <f t="shared" si="23"/>
        <v>996410.8199999998</v>
      </c>
    </row>
    <row r="293" spans="1:7" ht="24" customHeight="1">
      <c r="A293" s="155" t="s">
        <v>319</v>
      </c>
      <c r="B293" s="163" t="s">
        <v>288</v>
      </c>
      <c r="C293" s="220" t="s">
        <v>35</v>
      </c>
      <c r="D293" s="220"/>
      <c r="E293" s="165">
        <v>3618890</v>
      </c>
      <c r="F293" s="164">
        <v>2622479.18</v>
      </c>
      <c r="G293" s="164">
        <f t="shared" si="23"/>
        <v>996410.8199999998</v>
      </c>
    </row>
    <row r="294" spans="1:7" ht="30" customHeight="1">
      <c r="A294" s="155" t="s">
        <v>637</v>
      </c>
      <c r="B294" s="163" t="s">
        <v>288</v>
      </c>
      <c r="C294" s="220" t="s">
        <v>36</v>
      </c>
      <c r="D294" s="220"/>
      <c r="E294" s="165">
        <f>E295+E300</f>
        <v>339339932.38</v>
      </c>
      <c r="F294" s="149">
        <f>F295+F300</f>
        <v>206340884.95</v>
      </c>
      <c r="G294" s="164">
        <f t="shared" si="23"/>
        <v>132999047.43</v>
      </c>
    </row>
    <row r="295" spans="1:7" ht="12.75" customHeight="1">
      <c r="A295" s="155" t="s">
        <v>622</v>
      </c>
      <c r="B295" s="163" t="s">
        <v>288</v>
      </c>
      <c r="C295" s="220" t="s">
        <v>37</v>
      </c>
      <c r="D295" s="220"/>
      <c r="E295" s="165">
        <f>E296</f>
        <v>335367619</v>
      </c>
      <c r="F295" s="164">
        <f>F296</f>
        <v>204276754.51999998</v>
      </c>
      <c r="G295" s="164">
        <f t="shared" si="23"/>
        <v>131090864.48000002</v>
      </c>
    </row>
    <row r="296" spans="1:7" ht="12.75" customHeight="1">
      <c r="A296" s="155" t="s">
        <v>293</v>
      </c>
      <c r="B296" s="163" t="s">
        <v>288</v>
      </c>
      <c r="C296" s="220" t="s">
        <v>38</v>
      </c>
      <c r="D296" s="220"/>
      <c r="E296" s="165">
        <f>E297</f>
        <v>335367619</v>
      </c>
      <c r="F296" s="164">
        <f>F297</f>
        <v>204276754.51999998</v>
      </c>
      <c r="G296" s="164">
        <f t="shared" si="23"/>
        <v>131090864.48000002</v>
      </c>
    </row>
    <row r="297" spans="1:7" ht="15.75" customHeight="1">
      <c r="A297" s="155" t="s">
        <v>318</v>
      </c>
      <c r="B297" s="163" t="s">
        <v>288</v>
      </c>
      <c r="C297" s="220" t="s">
        <v>39</v>
      </c>
      <c r="D297" s="220"/>
      <c r="E297" s="165">
        <f>E298+E299</f>
        <v>335367619</v>
      </c>
      <c r="F297" s="164">
        <f>F298+F299</f>
        <v>204276754.51999998</v>
      </c>
      <c r="G297" s="164">
        <f t="shared" si="23"/>
        <v>131090864.48000002</v>
      </c>
    </row>
    <row r="298" spans="1:7" ht="21.75" customHeight="1">
      <c r="A298" s="155" t="s">
        <v>319</v>
      </c>
      <c r="B298" s="163" t="s">
        <v>288</v>
      </c>
      <c r="C298" s="220" t="s">
        <v>40</v>
      </c>
      <c r="D298" s="220"/>
      <c r="E298" s="165">
        <v>286971341.84</v>
      </c>
      <c r="F298" s="164">
        <v>176026358.6</v>
      </c>
      <c r="G298" s="164">
        <f t="shared" si="23"/>
        <v>110944983.23999998</v>
      </c>
    </row>
    <row r="299" spans="1:7" ht="34.5" customHeight="1">
      <c r="A299" s="155" t="s">
        <v>623</v>
      </c>
      <c r="B299" s="163" t="s">
        <v>288</v>
      </c>
      <c r="C299" s="220" t="s">
        <v>41</v>
      </c>
      <c r="D299" s="220"/>
      <c r="E299" s="165">
        <v>48396277.16</v>
      </c>
      <c r="F299" s="164">
        <v>28250395.92</v>
      </c>
      <c r="G299" s="164">
        <f aca="true" t="shared" si="33" ref="G299:G373">IF(IF(E299="-",0,E299)-IF(F299="-",0,F299)=0,"-",IF(E299="-",0,E299)-IF(F299="-",0,F299))</f>
        <v>20145881.239999995</v>
      </c>
    </row>
    <row r="300" spans="1:7" ht="25.5" customHeight="1">
      <c r="A300" s="155" t="s">
        <v>626</v>
      </c>
      <c r="B300" s="163" t="s">
        <v>288</v>
      </c>
      <c r="C300" s="220" t="s">
        <v>42</v>
      </c>
      <c r="D300" s="220"/>
      <c r="E300" s="165">
        <f>E301</f>
        <v>3972313.38</v>
      </c>
      <c r="F300" s="164">
        <f>F301</f>
        <v>2064130.43</v>
      </c>
      <c r="G300" s="164">
        <f t="shared" si="33"/>
        <v>1908182.95</v>
      </c>
    </row>
    <row r="301" spans="1:7" ht="12.75" customHeight="1">
      <c r="A301" s="155" t="s">
        <v>293</v>
      </c>
      <c r="B301" s="163" t="s">
        <v>288</v>
      </c>
      <c r="C301" s="220" t="s">
        <v>43</v>
      </c>
      <c r="D301" s="220"/>
      <c r="E301" s="165">
        <f>E302</f>
        <v>3972313.38</v>
      </c>
      <c r="F301" s="164">
        <f>F302</f>
        <v>2064130.43</v>
      </c>
      <c r="G301" s="164">
        <f t="shared" si="33"/>
        <v>1908182.95</v>
      </c>
    </row>
    <row r="302" spans="1:7" ht="12.75" customHeight="1">
      <c r="A302" s="155" t="s">
        <v>318</v>
      </c>
      <c r="B302" s="163" t="s">
        <v>288</v>
      </c>
      <c r="C302" s="220" t="s">
        <v>44</v>
      </c>
      <c r="D302" s="220"/>
      <c r="E302" s="165">
        <f>E303+E304</f>
        <v>3972313.38</v>
      </c>
      <c r="F302" s="149">
        <f>F303+F304</f>
        <v>2064130.43</v>
      </c>
      <c r="G302" s="164">
        <f t="shared" si="33"/>
        <v>1908182.95</v>
      </c>
    </row>
    <row r="303" spans="1:7" ht="22.5">
      <c r="A303" s="155" t="s">
        <v>319</v>
      </c>
      <c r="B303" s="159" t="s">
        <v>288</v>
      </c>
      <c r="C303" s="222" t="s">
        <v>45</v>
      </c>
      <c r="D303" s="222"/>
      <c r="E303" s="165">
        <v>3483462.09</v>
      </c>
      <c r="F303" s="149">
        <v>1778772.9</v>
      </c>
      <c r="G303" s="149">
        <f t="shared" si="33"/>
        <v>1704689.19</v>
      </c>
    </row>
    <row r="304" spans="1:7" ht="33.75" customHeight="1">
      <c r="A304" s="155" t="s">
        <v>623</v>
      </c>
      <c r="B304" s="163" t="s">
        <v>288</v>
      </c>
      <c r="C304" s="220" t="s">
        <v>835</v>
      </c>
      <c r="D304" s="220"/>
      <c r="E304" s="165">
        <v>488851.29</v>
      </c>
      <c r="F304" s="164">
        <v>285357.53</v>
      </c>
      <c r="G304" s="164">
        <f t="shared" si="33"/>
        <v>203493.75999999995</v>
      </c>
    </row>
    <row r="305" spans="1:7" ht="33.75" customHeight="1" hidden="1">
      <c r="A305" s="155"/>
      <c r="B305" s="163"/>
      <c r="C305" s="220"/>
      <c r="D305" s="220"/>
      <c r="E305" s="165"/>
      <c r="F305" s="164"/>
      <c r="G305" s="164" t="str">
        <f t="shared" si="33"/>
        <v>-</v>
      </c>
    </row>
    <row r="306" spans="1:7" s="121" customFormat="1" ht="12.75" customHeight="1">
      <c r="A306" s="154" t="s">
        <v>324</v>
      </c>
      <c r="B306" s="161" t="s">
        <v>288</v>
      </c>
      <c r="C306" s="223" t="s">
        <v>46</v>
      </c>
      <c r="D306" s="223"/>
      <c r="E306" s="166">
        <v>11037700.000000002</v>
      </c>
      <c r="F306" s="162">
        <f>F307</f>
        <v>4318682.37</v>
      </c>
      <c r="G306" s="162">
        <f t="shared" si="33"/>
        <v>6719017.630000002</v>
      </c>
    </row>
    <row r="307" spans="1:7" ht="12.75" customHeight="1">
      <c r="A307" s="155" t="s">
        <v>603</v>
      </c>
      <c r="B307" s="163" t="s">
        <v>288</v>
      </c>
      <c r="C307" s="220" t="s">
        <v>47</v>
      </c>
      <c r="D307" s="220"/>
      <c r="E307" s="165">
        <v>11037700.000000002</v>
      </c>
      <c r="F307" s="164">
        <f>F308+F314+F319</f>
        <v>4318682.37</v>
      </c>
      <c r="G307" s="164">
        <f t="shared" si="33"/>
        <v>6719017.630000002</v>
      </c>
    </row>
    <row r="308" spans="1:7" ht="12.75" customHeight="1">
      <c r="A308" s="155" t="s">
        <v>638</v>
      </c>
      <c r="B308" s="163" t="s">
        <v>288</v>
      </c>
      <c r="C308" s="220" t="s">
        <v>48</v>
      </c>
      <c r="D308" s="220"/>
      <c r="E308" s="165">
        <v>10037730.000000002</v>
      </c>
      <c r="F308" s="164">
        <f>F309</f>
        <v>3696163.12</v>
      </c>
      <c r="G308" s="164">
        <f t="shared" si="33"/>
        <v>6341566.880000002</v>
      </c>
    </row>
    <row r="309" spans="1:7" ht="25.5" customHeight="1">
      <c r="A309" s="155" t="s">
        <v>639</v>
      </c>
      <c r="B309" s="163" t="s">
        <v>288</v>
      </c>
      <c r="C309" s="220" t="s">
        <v>49</v>
      </c>
      <c r="D309" s="220"/>
      <c r="E309" s="165">
        <v>10037730.000000002</v>
      </c>
      <c r="F309" s="164">
        <f>F310</f>
        <v>3696163.12</v>
      </c>
      <c r="G309" s="164">
        <f t="shared" si="33"/>
        <v>6341566.880000002</v>
      </c>
    </row>
    <row r="310" spans="1:7" ht="12.75" customHeight="1">
      <c r="A310" s="155" t="s">
        <v>293</v>
      </c>
      <c r="B310" s="163" t="s">
        <v>288</v>
      </c>
      <c r="C310" s="220" t="s">
        <v>50</v>
      </c>
      <c r="D310" s="220"/>
      <c r="E310" s="165">
        <v>10037730.000000002</v>
      </c>
      <c r="F310" s="164">
        <f>F311</f>
        <v>3696163.12</v>
      </c>
      <c r="G310" s="164">
        <f t="shared" si="33"/>
        <v>6341566.880000002</v>
      </c>
    </row>
    <row r="311" spans="1:7" ht="12.75" customHeight="1">
      <c r="A311" s="155" t="s">
        <v>318</v>
      </c>
      <c r="B311" s="163" t="s">
        <v>288</v>
      </c>
      <c r="C311" s="220" t="s">
        <v>51</v>
      </c>
      <c r="D311" s="220"/>
      <c r="E311" s="165">
        <v>10037730.000000002</v>
      </c>
      <c r="F311" s="164">
        <f>F312+F313</f>
        <v>3696163.12</v>
      </c>
      <c r="G311" s="164">
        <f t="shared" si="33"/>
        <v>6341566.880000002</v>
      </c>
    </row>
    <row r="312" spans="1:7" ht="29.25" customHeight="1">
      <c r="A312" s="155" t="s">
        <v>319</v>
      </c>
      <c r="B312" s="163" t="s">
        <v>288</v>
      </c>
      <c r="C312" s="220" t="s">
        <v>52</v>
      </c>
      <c r="D312" s="220"/>
      <c r="E312" s="165">
        <v>9156605.55</v>
      </c>
      <c r="F312" s="164">
        <v>3319888.69</v>
      </c>
      <c r="G312" s="164">
        <f t="shared" si="33"/>
        <v>5836716.860000001</v>
      </c>
    </row>
    <row r="313" spans="1:7" ht="37.5" customHeight="1">
      <c r="A313" s="155" t="s">
        <v>623</v>
      </c>
      <c r="B313" s="163" t="s">
        <v>288</v>
      </c>
      <c r="C313" s="220" t="s">
        <v>53</v>
      </c>
      <c r="D313" s="220"/>
      <c r="E313" s="165">
        <v>881124.45</v>
      </c>
      <c r="F313" s="164">
        <v>376274.43</v>
      </c>
      <c r="G313" s="164">
        <f t="shared" si="33"/>
        <v>504850.01999999996</v>
      </c>
    </row>
    <row r="314" spans="1:7" ht="12.75" customHeight="1">
      <c r="A314" s="155" t="s">
        <v>640</v>
      </c>
      <c r="B314" s="163" t="s">
        <v>288</v>
      </c>
      <c r="C314" s="220" t="s">
        <v>54</v>
      </c>
      <c r="D314" s="220"/>
      <c r="E314" s="165">
        <f aca="true" t="shared" si="34" ref="E314:F317">E315</f>
        <v>71160</v>
      </c>
      <c r="F314" s="164">
        <f t="shared" si="34"/>
        <v>0</v>
      </c>
      <c r="G314" s="164">
        <f t="shared" si="33"/>
        <v>71160</v>
      </c>
    </row>
    <row r="315" spans="1:7" ht="24.75" customHeight="1">
      <c r="A315" s="155" t="s">
        <v>639</v>
      </c>
      <c r="B315" s="163" t="s">
        <v>288</v>
      </c>
      <c r="C315" s="220" t="s">
        <v>55</v>
      </c>
      <c r="D315" s="220"/>
      <c r="E315" s="165">
        <f t="shared" si="34"/>
        <v>71160</v>
      </c>
      <c r="F315" s="164">
        <f t="shared" si="34"/>
        <v>0</v>
      </c>
      <c r="G315" s="164">
        <f t="shared" si="33"/>
        <v>71160</v>
      </c>
    </row>
    <row r="316" spans="1:7" ht="12.75" customHeight="1">
      <c r="A316" s="155" t="s">
        <v>293</v>
      </c>
      <c r="B316" s="163" t="s">
        <v>288</v>
      </c>
      <c r="C316" s="220" t="s">
        <v>56</v>
      </c>
      <c r="D316" s="220"/>
      <c r="E316" s="165">
        <f t="shared" si="34"/>
        <v>71160</v>
      </c>
      <c r="F316" s="164">
        <f t="shared" si="34"/>
        <v>0</v>
      </c>
      <c r="G316" s="164">
        <f t="shared" si="33"/>
        <v>71160</v>
      </c>
    </row>
    <row r="317" spans="1:7" ht="12.75" customHeight="1">
      <c r="A317" s="155" t="s">
        <v>298</v>
      </c>
      <c r="B317" s="163" t="s">
        <v>288</v>
      </c>
      <c r="C317" s="220" t="s">
        <v>57</v>
      </c>
      <c r="D317" s="220"/>
      <c r="E317" s="165">
        <f t="shared" si="34"/>
        <v>71160</v>
      </c>
      <c r="F317" s="164">
        <f t="shared" si="34"/>
        <v>0</v>
      </c>
      <c r="G317" s="164">
        <f t="shared" si="33"/>
        <v>71160</v>
      </c>
    </row>
    <row r="318" spans="1:7" ht="12.75" customHeight="1">
      <c r="A318" s="155" t="s">
        <v>304</v>
      </c>
      <c r="B318" s="163" t="s">
        <v>288</v>
      </c>
      <c r="C318" s="220" t="s">
        <v>58</v>
      </c>
      <c r="D318" s="220"/>
      <c r="E318" s="165">
        <v>71160</v>
      </c>
      <c r="F318" s="164"/>
      <c r="G318" s="164">
        <f t="shared" si="33"/>
        <v>71160</v>
      </c>
    </row>
    <row r="319" spans="1:7" ht="12.75" customHeight="1">
      <c r="A319" s="155" t="s">
        <v>641</v>
      </c>
      <c r="B319" s="163" t="s">
        <v>288</v>
      </c>
      <c r="C319" s="220" t="s">
        <v>59</v>
      </c>
      <c r="D319" s="220"/>
      <c r="E319" s="165">
        <f>E320</f>
        <v>928810</v>
      </c>
      <c r="F319" s="164">
        <f>F320</f>
        <v>622519.25</v>
      </c>
      <c r="G319" s="164">
        <f t="shared" si="33"/>
        <v>306290.75</v>
      </c>
    </row>
    <row r="320" spans="1:7" ht="26.25" customHeight="1">
      <c r="A320" s="155" t="s">
        <v>639</v>
      </c>
      <c r="B320" s="163" t="s">
        <v>288</v>
      </c>
      <c r="C320" s="220" t="s">
        <v>60</v>
      </c>
      <c r="D320" s="220"/>
      <c r="E320" s="165">
        <f>E321</f>
        <v>928810</v>
      </c>
      <c r="F320" s="164">
        <f>F321</f>
        <v>622519.25</v>
      </c>
      <c r="G320" s="164">
        <f t="shared" si="33"/>
        <v>306290.75</v>
      </c>
    </row>
    <row r="321" spans="1:7" ht="12.75" customHeight="1">
      <c r="A321" s="155" t="s">
        <v>293</v>
      </c>
      <c r="B321" s="159" t="s">
        <v>288</v>
      </c>
      <c r="C321" s="222" t="s">
        <v>61</v>
      </c>
      <c r="D321" s="222"/>
      <c r="E321" s="165">
        <f>E322+E325</f>
        <v>928810</v>
      </c>
      <c r="F321" s="149">
        <f>F322+F325</f>
        <v>622519.25</v>
      </c>
      <c r="G321" s="160">
        <f t="shared" si="33"/>
        <v>306290.75</v>
      </c>
    </row>
    <row r="322" spans="1:7" ht="12.75" customHeight="1">
      <c r="A322" s="155" t="s">
        <v>298</v>
      </c>
      <c r="B322" s="163" t="s">
        <v>288</v>
      </c>
      <c r="C322" s="220" t="s">
        <v>62</v>
      </c>
      <c r="D322" s="220"/>
      <c r="E322" s="165">
        <f>E323+E324</f>
        <v>771540</v>
      </c>
      <c r="F322" s="164">
        <f>F323+F324</f>
        <v>622519.25</v>
      </c>
      <c r="G322" s="164">
        <f t="shared" si="33"/>
        <v>149020.75</v>
      </c>
    </row>
    <row r="323" spans="1:7" ht="18.75" customHeight="1">
      <c r="A323" s="155" t="s">
        <v>303</v>
      </c>
      <c r="B323" s="163" t="s">
        <v>288</v>
      </c>
      <c r="C323" s="220" t="s">
        <v>63</v>
      </c>
      <c r="D323" s="220"/>
      <c r="E323" s="165">
        <v>656840</v>
      </c>
      <c r="F323" s="164">
        <v>566840</v>
      </c>
      <c r="G323" s="164">
        <f t="shared" si="33"/>
        <v>90000</v>
      </c>
    </row>
    <row r="324" spans="1:7" ht="18.75" customHeight="1">
      <c r="A324" s="155" t="s">
        <v>304</v>
      </c>
      <c r="B324" s="163" t="s">
        <v>288</v>
      </c>
      <c r="C324" s="220" t="s">
        <v>64</v>
      </c>
      <c r="D324" s="220"/>
      <c r="E324" s="165">
        <v>114700</v>
      </c>
      <c r="F324" s="164">
        <v>55679.25</v>
      </c>
      <c r="G324" s="164">
        <f t="shared" si="33"/>
        <v>59020.75</v>
      </c>
    </row>
    <row r="325" spans="1:7" ht="18" customHeight="1">
      <c r="A325" s="155" t="s">
        <v>318</v>
      </c>
      <c r="B325" s="163" t="s">
        <v>288</v>
      </c>
      <c r="C325" s="220" t="s">
        <v>65</v>
      </c>
      <c r="D325" s="220"/>
      <c r="E325" s="165">
        <f>E326</f>
        <v>157270</v>
      </c>
      <c r="F325" s="164">
        <f>F326</f>
        <v>0</v>
      </c>
      <c r="G325" s="164">
        <f t="shared" si="33"/>
        <v>157270</v>
      </c>
    </row>
    <row r="326" spans="1:7" ht="29.25" customHeight="1">
      <c r="A326" s="155" t="s">
        <v>319</v>
      </c>
      <c r="B326" s="163" t="s">
        <v>288</v>
      </c>
      <c r="C326" s="220" t="s">
        <v>66</v>
      </c>
      <c r="D326" s="220"/>
      <c r="E326" s="165">
        <v>157270</v>
      </c>
      <c r="F326" s="164"/>
      <c r="G326" s="164">
        <f t="shared" si="33"/>
        <v>157270</v>
      </c>
    </row>
    <row r="327" spans="1:7" s="121" customFormat="1" ht="12.75" customHeight="1">
      <c r="A327" s="156" t="s">
        <v>642</v>
      </c>
      <c r="B327" s="161" t="s">
        <v>288</v>
      </c>
      <c r="C327" s="223" t="s">
        <v>67</v>
      </c>
      <c r="D327" s="223"/>
      <c r="E327" s="168">
        <f>E328+E347</f>
        <v>14992770</v>
      </c>
      <c r="F327" s="160">
        <f>F328+F347</f>
        <v>9284143.15</v>
      </c>
      <c r="G327" s="162">
        <f t="shared" si="33"/>
        <v>5708626.85</v>
      </c>
    </row>
    <row r="328" spans="1:7" ht="12.75" customHeight="1">
      <c r="A328" s="155" t="s">
        <v>325</v>
      </c>
      <c r="B328" s="163" t="s">
        <v>288</v>
      </c>
      <c r="C328" s="220" t="s">
        <v>68</v>
      </c>
      <c r="D328" s="220"/>
      <c r="E328" s="165">
        <f aca="true" t="shared" si="35" ref="E328:F330">E329</f>
        <v>14607770</v>
      </c>
      <c r="F328" s="164">
        <f t="shared" si="35"/>
        <v>9010973.15</v>
      </c>
      <c r="G328" s="164">
        <f t="shared" si="33"/>
        <v>5596796.85</v>
      </c>
    </row>
    <row r="329" spans="1:7" ht="23.25" customHeight="1">
      <c r="A329" s="155" t="s">
        <v>643</v>
      </c>
      <c r="B329" s="163" t="s">
        <v>288</v>
      </c>
      <c r="C329" s="220" t="s">
        <v>69</v>
      </c>
      <c r="D329" s="220"/>
      <c r="E329" s="165">
        <f t="shared" si="35"/>
        <v>14607770</v>
      </c>
      <c r="F329" s="164">
        <f t="shared" si="35"/>
        <v>9010973.15</v>
      </c>
      <c r="G329" s="164">
        <f t="shared" si="33"/>
        <v>5596796.85</v>
      </c>
    </row>
    <row r="330" spans="1:7" ht="27.75" customHeight="1">
      <c r="A330" s="155" t="s">
        <v>644</v>
      </c>
      <c r="B330" s="163" t="s">
        <v>288</v>
      </c>
      <c r="C330" s="220" t="s">
        <v>70</v>
      </c>
      <c r="D330" s="220"/>
      <c r="E330" s="165">
        <f t="shared" si="35"/>
        <v>14607770</v>
      </c>
      <c r="F330" s="164">
        <f t="shared" si="35"/>
        <v>9010973.15</v>
      </c>
      <c r="G330" s="164">
        <f t="shared" si="33"/>
        <v>5596796.85</v>
      </c>
    </row>
    <row r="331" spans="1:7" ht="12.75" customHeight="1">
      <c r="A331" s="155" t="s">
        <v>645</v>
      </c>
      <c r="B331" s="163" t="s">
        <v>288</v>
      </c>
      <c r="C331" s="220" t="s">
        <v>71</v>
      </c>
      <c r="D331" s="220"/>
      <c r="E331" s="165">
        <f>E332+E344</f>
        <v>14607770</v>
      </c>
      <c r="F331" s="164">
        <f>F332+F344</f>
        <v>9010973.15</v>
      </c>
      <c r="G331" s="164">
        <f t="shared" si="33"/>
        <v>5596796.85</v>
      </c>
    </row>
    <row r="332" spans="1:7" ht="12.75" customHeight="1">
      <c r="A332" s="155" t="s">
        <v>293</v>
      </c>
      <c r="B332" s="163" t="s">
        <v>288</v>
      </c>
      <c r="C332" s="220" t="s">
        <v>72</v>
      </c>
      <c r="D332" s="220"/>
      <c r="E332" s="165">
        <f>E333+E337+E343</f>
        <v>14429370</v>
      </c>
      <c r="F332" s="164">
        <f>F333+F337+F343</f>
        <v>8863523.15</v>
      </c>
      <c r="G332" s="164">
        <f t="shared" si="33"/>
        <v>5565846.85</v>
      </c>
    </row>
    <row r="333" spans="1:7" ht="12.75" customHeight="1">
      <c r="A333" s="155" t="s">
        <v>294</v>
      </c>
      <c r="B333" s="163" t="s">
        <v>288</v>
      </c>
      <c r="C333" s="220" t="s">
        <v>73</v>
      </c>
      <c r="D333" s="220"/>
      <c r="E333" s="165">
        <f>E334+E335+E336</f>
        <v>8106750</v>
      </c>
      <c r="F333" s="164">
        <f>F334+F335+F336</f>
        <v>5257580.82</v>
      </c>
      <c r="G333" s="164">
        <f t="shared" si="33"/>
        <v>2849169.1799999997</v>
      </c>
    </row>
    <row r="334" spans="1:7" ht="12.75" customHeight="1">
      <c r="A334" s="155" t="s">
        <v>295</v>
      </c>
      <c r="B334" s="163" t="s">
        <v>288</v>
      </c>
      <c r="C334" s="220" t="s">
        <v>680</v>
      </c>
      <c r="D334" s="220"/>
      <c r="E334" s="165">
        <v>5860340</v>
      </c>
      <c r="F334" s="164">
        <v>3791142.51</v>
      </c>
      <c r="G334" s="164">
        <f t="shared" si="33"/>
        <v>2069197.4900000002</v>
      </c>
    </row>
    <row r="335" spans="1:7" ht="12.75" customHeight="1">
      <c r="A335" s="155" t="s">
        <v>296</v>
      </c>
      <c r="B335" s="159" t="s">
        <v>288</v>
      </c>
      <c r="C335" s="222" t="s">
        <v>75</v>
      </c>
      <c r="D335" s="222"/>
      <c r="E335" s="165">
        <v>488160</v>
      </c>
      <c r="F335" s="149">
        <v>338475</v>
      </c>
      <c r="G335" s="149">
        <f t="shared" si="33"/>
        <v>149685</v>
      </c>
    </row>
    <row r="336" spans="1:7" ht="12.75" customHeight="1">
      <c r="A336" s="155" t="s">
        <v>297</v>
      </c>
      <c r="B336" s="163" t="s">
        <v>288</v>
      </c>
      <c r="C336" s="220" t="s">
        <v>76</v>
      </c>
      <c r="D336" s="220"/>
      <c r="E336" s="165">
        <v>1758250</v>
      </c>
      <c r="F336" s="164">
        <v>1127963.31</v>
      </c>
      <c r="G336" s="164">
        <f t="shared" si="33"/>
        <v>630286.69</v>
      </c>
    </row>
    <row r="337" spans="1:7" ht="12.75" customHeight="1">
      <c r="A337" s="155" t="s">
        <v>298</v>
      </c>
      <c r="B337" s="163" t="s">
        <v>288</v>
      </c>
      <c r="C337" s="220" t="s">
        <v>77</v>
      </c>
      <c r="D337" s="220"/>
      <c r="E337" s="165">
        <f>E338+E339+E340+E341+E342</f>
        <v>6288510</v>
      </c>
      <c r="F337" s="164">
        <f>F338+F339+F340+F341+F342</f>
        <v>3588942.33</v>
      </c>
      <c r="G337" s="164">
        <f t="shared" si="33"/>
        <v>2699567.67</v>
      </c>
    </row>
    <row r="338" spans="1:7" ht="12.75" customHeight="1">
      <c r="A338" s="155" t="s">
        <v>299</v>
      </c>
      <c r="B338" s="163" t="s">
        <v>288</v>
      </c>
      <c r="C338" s="220" t="s">
        <v>74</v>
      </c>
      <c r="D338" s="220"/>
      <c r="E338" s="165">
        <v>34830</v>
      </c>
      <c r="F338" s="164">
        <v>21861.97</v>
      </c>
      <c r="G338" s="164">
        <f t="shared" si="33"/>
        <v>12968.029999999999</v>
      </c>
    </row>
    <row r="339" spans="1:7" ht="12.75" customHeight="1">
      <c r="A339" s="155" t="s">
        <v>300</v>
      </c>
      <c r="B339" s="159" t="s">
        <v>288</v>
      </c>
      <c r="C339" s="222" t="s">
        <v>78</v>
      </c>
      <c r="D339" s="222"/>
      <c r="E339" s="165">
        <v>125900</v>
      </c>
      <c r="F339" s="149">
        <v>90200</v>
      </c>
      <c r="G339" s="149">
        <f t="shared" si="33"/>
        <v>35700</v>
      </c>
    </row>
    <row r="340" spans="1:7" ht="12.75" customHeight="1">
      <c r="A340" s="155" t="s">
        <v>301</v>
      </c>
      <c r="B340" s="163" t="s">
        <v>288</v>
      </c>
      <c r="C340" s="220" t="s">
        <v>79</v>
      </c>
      <c r="D340" s="220"/>
      <c r="E340" s="165">
        <v>5493800</v>
      </c>
      <c r="F340" s="164">
        <v>3150098.09</v>
      </c>
      <c r="G340" s="164">
        <f t="shared" si="33"/>
        <v>2343701.91</v>
      </c>
    </row>
    <row r="341" spans="1:7" ht="12.75" customHeight="1">
      <c r="A341" s="155" t="s">
        <v>303</v>
      </c>
      <c r="B341" s="163" t="s">
        <v>288</v>
      </c>
      <c r="C341" s="220" t="s">
        <v>500</v>
      </c>
      <c r="D341" s="220"/>
      <c r="E341" s="165">
        <v>453660</v>
      </c>
      <c r="F341" s="164">
        <v>218849.95</v>
      </c>
      <c r="G341" s="164">
        <f t="shared" si="33"/>
        <v>234810.05</v>
      </c>
    </row>
    <row r="342" spans="1:7" ht="12.75" customHeight="1">
      <c r="A342" s="155" t="s">
        <v>304</v>
      </c>
      <c r="B342" s="163" t="s">
        <v>288</v>
      </c>
      <c r="C342" s="220" t="s">
        <v>80</v>
      </c>
      <c r="D342" s="220"/>
      <c r="E342" s="165">
        <v>180320</v>
      </c>
      <c r="F342" s="164">
        <v>107932.32</v>
      </c>
      <c r="G342" s="164">
        <f t="shared" si="33"/>
        <v>72387.68</v>
      </c>
    </row>
    <row r="343" spans="1:7" ht="12.75" customHeight="1">
      <c r="A343" s="155" t="s">
        <v>307</v>
      </c>
      <c r="B343" s="159" t="s">
        <v>288</v>
      </c>
      <c r="C343" s="222" t="s">
        <v>81</v>
      </c>
      <c r="D343" s="222"/>
      <c r="E343" s="165">
        <v>34110</v>
      </c>
      <c r="F343" s="149">
        <v>17000</v>
      </c>
      <c r="G343" s="164">
        <f t="shared" si="33"/>
        <v>17110</v>
      </c>
    </row>
    <row r="344" spans="1:7" ht="12.75" customHeight="1">
      <c r="A344" s="155" t="s">
        <v>308</v>
      </c>
      <c r="B344" s="163" t="s">
        <v>288</v>
      </c>
      <c r="C344" s="220" t="s">
        <v>82</v>
      </c>
      <c r="D344" s="220"/>
      <c r="E344" s="165">
        <f>E345+E346</f>
        <v>178400</v>
      </c>
      <c r="F344" s="164">
        <f>F345+F346</f>
        <v>147450</v>
      </c>
      <c r="G344" s="164">
        <f t="shared" si="33"/>
        <v>30950</v>
      </c>
    </row>
    <row r="345" spans="1:7" ht="12.75" customHeight="1">
      <c r="A345" s="155" t="s">
        <v>309</v>
      </c>
      <c r="B345" s="163" t="s">
        <v>288</v>
      </c>
      <c r="C345" s="220" t="s">
        <v>83</v>
      </c>
      <c r="D345" s="220"/>
      <c r="E345" s="165">
        <v>63400</v>
      </c>
      <c r="F345" s="164">
        <f>51200+10000</f>
        <v>61200</v>
      </c>
      <c r="G345" s="164">
        <f t="shared" si="33"/>
        <v>2200</v>
      </c>
    </row>
    <row r="346" spans="1:7" ht="12.75" customHeight="1">
      <c r="A346" s="155" t="s">
        <v>310</v>
      </c>
      <c r="B346" s="159" t="s">
        <v>288</v>
      </c>
      <c r="C346" s="222" t="s">
        <v>84</v>
      </c>
      <c r="D346" s="222"/>
      <c r="E346" s="165">
        <v>115000</v>
      </c>
      <c r="F346" s="149">
        <v>86250</v>
      </c>
      <c r="G346" s="164">
        <f t="shared" si="33"/>
        <v>28750</v>
      </c>
    </row>
    <row r="347" spans="1:7" s="121" customFormat="1" ht="12.75" customHeight="1">
      <c r="A347" s="154" t="s">
        <v>329</v>
      </c>
      <c r="B347" s="161" t="s">
        <v>288</v>
      </c>
      <c r="C347" s="223" t="s">
        <v>85</v>
      </c>
      <c r="D347" s="223"/>
      <c r="E347" s="166">
        <f>E348+E353</f>
        <v>385000</v>
      </c>
      <c r="F347" s="166">
        <f>F348+F354</f>
        <v>273170</v>
      </c>
      <c r="G347" s="162">
        <f t="shared" si="33"/>
        <v>111830</v>
      </c>
    </row>
    <row r="348" spans="1:7" ht="12.75" customHeight="1">
      <c r="A348" s="155" t="s">
        <v>603</v>
      </c>
      <c r="B348" s="163" t="s">
        <v>288</v>
      </c>
      <c r="C348" s="220" t="s">
        <v>86</v>
      </c>
      <c r="D348" s="220"/>
      <c r="E348" s="165">
        <f aca="true" t="shared" si="36" ref="E348:F351">E349</f>
        <v>60000</v>
      </c>
      <c r="F348" s="164">
        <f t="shared" si="36"/>
        <v>60000</v>
      </c>
      <c r="G348" s="164" t="str">
        <f t="shared" si="33"/>
        <v>-</v>
      </c>
    </row>
    <row r="349" spans="1:7" ht="18" customHeight="1">
      <c r="A349" s="155" t="s">
        <v>646</v>
      </c>
      <c r="B349" s="114"/>
      <c r="C349" s="222" t="s">
        <v>87</v>
      </c>
      <c r="D349" s="222"/>
      <c r="E349" s="165">
        <f t="shared" si="36"/>
        <v>60000</v>
      </c>
      <c r="F349" s="180">
        <f t="shared" si="36"/>
        <v>60000</v>
      </c>
      <c r="G349" s="164" t="str">
        <f t="shared" si="33"/>
        <v>-</v>
      </c>
    </row>
    <row r="350" spans="1:7" ht="13.5" customHeight="1">
      <c r="A350" s="155" t="s">
        <v>307</v>
      </c>
      <c r="B350" s="163"/>
      <c r="C350" s="220" t="s">
        <v>88</v>
      </c>
      <c r="D350" s="220"/>
      <c r="E350" s="165">
        <f t="shared" si="36"/>
        <v>60000</v>
      </c>
      <c r="F350" s="164">
        <f t="shared" si="36"/>
        <v>60000</v>
      </c>
      <c r="G350" s="164" t="str">
        <f t="shared" si="33"/>
        <v>-</v>
      </c>
    </row>
    <row r="351" spans="1:7" ht="12.75">
      <c r="A351" s="155" t="s">
        <v>293</v>
      </c>
      <c r="B351" s="163"/>
      <c r="C351" s="220" t="s">
        <v>89</v>
      </c>
      <c r="D351" s="220"/>
      <c r="E351" s="165">
        <f t="shared" si="36"/>
        <v>60000</v>
      </c>
      <c r="F351" s="164">
        <f t="shared" si="36"/>
        <v>60000</v>
      </c>
      <c r="G351" s="164" t="str">
        <f t="shared" si="33"/>
        <v>-</v>
      </c>
    </row>
    <row r="352" spans="1:7" ht="12.75">
      <c r="A352" s="155" t="s">
        <v>307</v>
      </c>
      <c r="B352" s="163"/>
      <c r="C352" s="220" t="s">
        <v>90</v>
      </c>
      <c r="D352" s="220"/>
      <c r="E352" s="165">
        <v>60000</v>
      </c>
      <c r="F352" s="164">
        <v>60000</v>
      </c>
      <c r="G352" s="164" t="str">
        <f t="shared" si="33"/>
        <v>-</v>
      </c>
    </row>
    <row r="353" spans="1:7" ht="22.5">
      <c r="A353" s="155" t="s">
        <v>665</v>
      </c>
      <c r="B353" s="163"/>
      <c r="C353" s="251" t="s">
        <v>108</v>
      </c>
      <c r="D353" s="252"/>
      <c r="E353" s="165">
        <f>E354</f>
        <v>325000</v>
      </c>
      <c r="F353" s="164"/>
      <c r="G353" s="164"/>
    </row>
    <row r="354" spans="1:7" ht="12.75">
      <c r="A354" s="157" t="s">
        <v>646</v>
      </c>
      <c r="B354" s="163"/>
      <c r="C354" s="220" t="s">
        <v>465</v>
      </c>
      <c r="D354" s="220"/>
      <c r="E354" s="165">
        <f>E355</f>
        <v>325000</v>
      </c>
      <c r="F354" s="164">
        <f>F355</f>
        <v>213170</v>
      </c>
      <c r="G354" s="164"/>
    </row>
    <row r="355" spans="1:7" ht="12.75">
      <c r="A355" s="157" t="s">
        <v>307</v>
      </c>
      <c r="B355" s="163"/>
      <c r="C355" s="220" t="s">
        <v>466</v>
      </c>
      <c r="D355" s="220"/>
      <c r="E355" s="165">
        <f>E356</f>
        <v>325000</v>
      </c>
      <c r="F355" s="164">
        <f>F356</f>
        <v>213170</v>
      </c>
      <c r="G355" s="164"/>
    </row>
    <row r="356" spans="1:7" ht="12.75">
      <c r="A356" s="157" t="s">
        <v>293</v>
      </c>
      <c r="B356" s="163"/>
      <c r="C356" s="220" t="s">
        <v>467</v>
      </c>
      <c r="D356" s="220"/>
      <c r="E356" s="165">
        <f>E359+E357</f>
        <v>325000</v>
      </c>
      <c r="F356" s="164">
        <f>F359+F357</f>
        <v>213170</v>
      </c>
      <c r="G356" s="164"/>
    </row>
    <row r="357" spans="1:7" ht="12.75">
      <c r="A357" s="155" t="s">
        <v>294</v>
      </c>
      <c r="B357" s="163"/>
      <c r="C357" s="220" t="s">
        <v>377</v>
      </c>
      <c r="D357" s="220"/>
      <c r="E357" s="165">
        <f>E358</f>
        <v>5600</v>
      </c>
      <c r="F357" s="165">
        <f>F358</f>
        <v>5600</v>
      </c>
      <c r="G357" s="164"/>
    </row>
    <row r="358" spans="1:7" ht="12.75">
      <c r="A358" s="155" t="s">
        <v>296</v>
      </c>
      <c r="B358" s="163"/>
      <c r="C358" s="220" t="s">
        <v>378</v>
      </c>
      <c r="D358" s="220"/>
      <c r="E358" s="165">
        <v>5600</v>
      </c>
      <c r="F358" s="165">
        <v>5600</v>
      </c>
      <c r="G358" s="164"/>
    </row>
    <row r="359" spans="1:7" ht="12.75">
      <c r="A359" s="157" t="s">
        <v>298</v>
      </c>
      <c r="B359" s="163"/>
      <c r="C359" s="220" t="s">
        <v>468</v>
      </c>
      <c r="D359" s="220"/>
      <c r="E359" s="165">
        <f>E360+E361+E362</f>
        <v>319400</v>
      </c>
      <c r="F359" s="164">
        <f>F360+F361+F362</f>
        <v>207570</v>
      </c>
      <c r="G359" s="164"/>
    </row>
    <row r="360" spans="1:7" ht="12.75">
      <c r="A360" s="157" t="s">
        <v>300</v>
      </c>
      <c r="B360" s="163"/>
      <c r="C360" s="220" t="s">
        <v>469</v>
      </c>
      <c r="D360" s="220"/>
      <c r="E360" s="165">
        <v>85500</v>
      </c>
      <c r="F360" s="164">
        <v>85500</v>
      </c>
      <c r="G360" s="164">
        <v>55500</v>
      </c>
    </row>
    <row r="361" spans="1:7" ht="12.75">
      <c r="A361" s="157" t="s">
        <v>304</v>
      </c>
      <c r="B361" s="163"/>
      <c r="C361" s="220" t="s">
        <v>470</v>
      </c>
      <c r="D361" s="220"/>
      <c r="E361" s="165">
        <v>10470</v>
      </c>
      <c r="F361" s="164">
        <v>9570</v>
      </c>
      <c r="G361" s="164"/>
    </row>
    <row r="362" spans="1:7" ht="12.75">
      <c r="A362" s="157" t="s">
        <v>307</v>
      </c>
      <c r="B362" s="163"/>
      <c r="C362" s="220" t="s">
        <v>471</v>
      </c>
      <c r="D362" s="220"/>
      <c r="E362" s="165">
        <v>223430</v>
      </c>
      <c r="F362" s="164">
        <v>112500</v>
      </c>
      <c r="G362" s="164"/>
    </row>
    <row r="363" spans="1:7" s="121" customFormat="1" ht="12.75">
      <c r="A363" s="156" t="s">
        <v>647</v>
      </c>
      <c r="B363" s="161"/>
      <c r="C363" s="223" t="s">
        <v>91</v>
      </c>
      <c r="D363" s="223"/>
      <c r="E363" s="168">
        <f>E364+E473</f>
        <v>115723787.66999999</v>
      </c>
      <c r="F363" s="162">
        <f>F364+F473</f>
        <v>52111549.75000001</v>
      </c>
      <c r="G363" s="162">
        <f t="shared" si="33"/>
        <v>63612237.91999998</v>
      </c>
    </row>
    <row r="364" spans="1:7" ht="12.75">
      <c r="A364" s="155" t="s">
        <v>330</v>
      </c>
      <c r="B364" s="163"/>
      <c r="C364" s="220" t="s">
        <v>92</v>
      </c>
      <c r="D364" s="220"/>
      <c r="E364" s="165">
        <f>E365+E376+E406+E412+E417+E427+E432+E450+E455+E460+E470+E465+E422+E402+E437+E442+E446</f>
        <v>112886458.63999999</v>
      </c>
      <c r="F364" s="165">
        <f>F365+F376+F406+F412+F417+F427+F432+F450+F455+F460+F470+F465+F422+F402+F437+F442+F446</f>
        <v>50420561.550000004</v>
      </c>
      <c r="G364" s="164">
        <f t="shared" si="33"/>
        <v>62465897.08999998</v>
      </c>
    </row>
    <row r="365" spans="1:7" ht="22.5">
      <c r="A365" s="155" t="s">
        <v>648</v>
      </c>
      <c r="B365" s="163"/>
      <c r="C365" s="220" t="s">
        <v>491</v>
      </c>
      <c r="D365" s="220"/>
      <c r="E365" s="165">
        <f>E366+E371</f>
        <v>58944.6</v>
      </c>
      <c r="F365" s="164">
        <f>F366</f>
        <v>0</v>
      </c>
      <c r="G365" s="164">
        <f t="shared" si="33"/>
        <v>58944.6</v>
      </c>
    </row>
    <row r="366" spans="1:7" ht="33.75">
      <c r="A366" s="155" t="s">
        <v>649</v>
      </c>
      <c r="B366" s="163"/>
      <c r="C366" s="220" t="s">
        <v>490</v>
      </c>
      <c r="D366" s="220"/>
      <c r="E366" s="165">
        <f>E367</f>
        <v>58884.6</v>
      </c>
      <c r="F366" s="164">
        <f>F367</f>
        <v>0</v>
      </c>
      <c r="G366" s="164">
        <f t="shared" si="33"/>
        <v>58884.6</v>
      </c>
    </row>
    <row r="367" spans="1:7" ht="22.5">
      <c r="A367" s="155" t="s">
        <v>650</v>
      </c>
      <c r="B367" s="163"/>
      <c r="C367" s="220" t="s">
        <v>489</v>
      </c>
      <c r="D367" s="220"/>
      <c r="E367" s="165">
        <f>E368</f>
        <v>58884.6</v>
      </c>
      <c r="F367" s="164">
        <f>F368</f>
        <v>0</v>
      </c>
      <c r="G367" s="164">
        <f t="shared" si="33"/>
        <v>58884.6</v>
      </c>
    </row>
    <row r="368" spans="1:7" ht="12.75">
      <c r="A368" s="155" t="s">
        <v>293</v>
      </c>
      <c r="B368" s="163"/>
      <c r="C368" s="220" t="s">
        <v>488</v>
      </c>
      <c r="D368" s="220"/>
      <c r="E368" s="165">
        <f>E369</f>
        <v>58884.6</v>
      </c>
      <c r="F368" s="164">
        <f>F369</f>
        <v>0</v>
      </c>
      <c r="G368" s="164">
        <f t="shared" si="33"/>
        <v>58884.6</v>
      </c>
    </row>
    <row r="369" spans="1:7" ht="12.75">
      <c r="A369" s="155" t="s">
        <v>318</v>
      </c>
      <c r="B369" s="163"/>
      <c r="C369" s="220" t="s">
        <v>487</v>
      </c>
      <c r="D369" s="220"/>
      <c r="E369" s="165">
        <v>58884.6</v>
      </c>
      <c r="F369" s="164">
        <f>F370</f>
        <v>0</v>
      </c>
      <c r="G369" s="164">
        <f t="shared" si="33"/>
        <v>58884.6</v>
      </c>
    </row>
    <row r="370" spans="1:7" ht="22.5">
      <c r="A370" s="155" t="s">
        <v>319</v>
      </c>
      <c r="B370" s="163"/>
      <c r="C370" s="220" t="s">
        <v>486</v>
      </c>
      <c r="D370" s="220"/>
      <c r="E370" s="165">
        <v>58884.6</v>
      </c>
      <c r="F370" s="164"/>
      <c r="G370" s="164">
        <f t="shared" si="33"/>
        <v>58884.6</v>
      </c>
    </row>
    <row r="371" spans="1:7" ht="22.5">
      <c r="A371" s="155" t="s">
        <v>651</v>
      </c>
      <c r="B371" s="163"/>
      <c r="C371" s="220" t="s">
        <v>485</v>
      </c>
      <c r="D371" s="220"/>
      <c r="E371" s="165">
        <f aca="true" t="shared" si="37" ref="E371:F374">E372</f>
        <v>60</v>
      </c>
      <c r="F371" s="164">
        <f t="shared" si="37"/>
        <v>0</v>
      </c>
      <c r="G371" s="164">
        <f t="shared" si="33"/>
        <v>60</v>
      </c>
    </row>
    <row r="372" spans="1:7" ht="22.5">
      <c r="A372" s="155" t="s">
        <v>650</v>
      </c>
      <c r="B372" s="163"/>
      <c r="C372" s="220" t="s">
        <v>484</v>
      </c>
      <c r="D372" s="220"/>
      <c r="E372" s="165">
        <f t="shared" si="37"/>
        <v>60</v>
      </c>
      <c r="F372" s="164">
        <f t="shared" si="37"/>
        <v>0</v>
      </c>
      <c r="G372" s="164">
        <f t="shared" si="33"/>
        <v>60</v>
      </c>
    </row>
    <row r="373" spans="1:7" ht="12.75">
      <c r="A373" s="155" t="s">
        <v>293</v>
      </c>
      <c r="B373" s="163"/>
      <c r="C373" s="220" t="s">
        <v>483</v>
      </c>
      <c r="D373" s="220"/>
      <c r="E373" s="165">
        <f t="shared" si="37"/>
        <v>60</v>
      </c>
      <c r="F373" s="164">
        <f t="shared" si="37"/>
        <v>0</v>
      </c>
      <c r="G373" s="164">
        <f t="shared" si="33"/>
        <v>60</v>
      </c>
    </row>
    <row r="374" spans="1:7" ht="12.75">
      <c r="A374" s="155" t="s">
        <v>318</v>
      </c>
      <c r="B374" s="163"/>
      <c r="C374" s="220" t="s">
        <v>482</v>
      </c>
      <c r="D374" s="220"/>
      <c r="E374" s="165">
        <f t="shared" si="37"/>
        <v>60</v>
      </c>
      <c r="F374" s="164">
        <f t="shared" si="37"/>
        <v>0</v>
      </c>
      <c r="G374" s="164">
        <f aca="true" t="shared" si="38" ref="G374:G492">IF(IF(E374="-",0,E374)-IF(F374="-",0,F374)=0,"-",IF(E374="-",0,E374)-IF(F374="-",0,F374))</f>
        <v>60</v>
      </c>
    </row>
    <row r="375" spans="1:7" ht="22.5">
      <c r="A375" s="155" t="s">
        <v>319</v>
      </c>
      <c r="B375" s="163"/>
      <c r="C375" s="220" t="s">
        <v>481</v>
      </c>
      <c r="D375" s="220"/>
      <c r="E375" s="165">
        <v>60</v>
      </c>
      <c r="F375" s="164"/>
      <c r="G375" s="164">
        <f t="shared" si="38"/>
        <v>60</v>
      </c>
    </row>
    <row r="376" spans="1:7" ht="12.75" customHeight="1">
      <c r="A376" s="157" t="s">
        <v>652</v>
      </c>
      <c r="B376" s="163"/>
      <c r="C376" s="224" t="s">
        <v>100</v>
      </c>
      <c r="D376" s="224"/>
      <c r="E376" s="164">
        <f>E377+E391+E394+E398</f>
        <v>76776075.89999999</v>
      </c>
      <c r="F376" s="164">
        <f>F377+F391+F394+F398</f>
        <v>48577196.53</v>
      </c>
      <c r="G376" s="164">
        <f t="shared" si="38"/>
        <v>28198879.36999999</v>
      </c>
    </row>
    <row r="377" spans="1:7" ht="12.75">
      <c r="A377" s="157" t="s">
        <v>666</v>
      </c>
      <c r="B377" s="163"/>
      <c r="C377" s="220" t="s">
        <v>101</v>
      </c>
      <c r="D377" s="220"/>
      <c r="E377" s="164">
        <f>E378+E388</f>
        <v>271126.94</v>
      </c>
      <c r="F377" s="164">
        <f>F378+F388</f>
        <v>263904.67000000004</v>
      </c>
      <c r="G377" s="164">
        <f t="shared" si="38"/>
        <v>7222.26999999996</v>
      </c>
    </row>
    <row r="378" spans="1:7" ht="12.75">
      <c r="A378" s="157" t="s">
        <v>293</v>
      </c>
      <c r="B378" s="163"/>
      <c r="C378" s="220" t="s">
        <v>102</v>
      </c>
      <c r="D378" s="220"/>
      <c r="E378" s="164">
        <f>E379+E382+E387</f>
        <v>129351.43</v>
      </c>
      <c r="F378" s="164">
        <f>F379+F382+F387</f>
        <v>122129.16</v>
      </c>
      <c r="G378" s="164">
        <f t="shared" si="38"/>
        <v>7222.2699999999895</v>
      </c>
    </row>
    <row r="379" spans="1:7" ht="12.75">
      <c r="A379" s="155" t="s">
        <v>294</v>
      </c>
      <c r="B379" s="163"/>
      <c r="C379" s="220" t="s">
        <v>676</v>
      </c>
      <c r="D379" s="220"/>
      <c r="E379" s="149">
        <f>E381+E380</f>
        <v>65005.28</v>
      </c>
      <c r="F379" s="149">
        <f>F381+F380</f>
        <v>57783.009999999995</v>
      </c>
      <c r="G379" s="164"/>
    </row>
    <row r="380" spans="1:7" ht="12.75">
      <c r="A380" s="155" t="s">
        <v>295</v>
      </c>
      <c r="B380" s="163"/>
      <c r="C380" s="220" t="s">
        <v>501</v>
      </c>
      <c r="D380" s="220"/>
      <c r="E380" s="165">
        <v>49106.77</v>
      </c>
      <c r="F380" s="164">
        <v>49106.77</v>
      </c>
      <c r="G380" s="164"/>
    </row>
    <row r="381" spans="1:7" ht="12.75">
      <c r="A381" s="155" t="s">
        <v>297</v>
      </c>
      <c r="B381" s="163"/>
      <c r="C381" s="220" t="s">
        <v>677</v>
      </c>
      <c r="D381" s="220"/>
      <c r="E381" s="165">
        <v>15898.51</v>
      </c>
      <c r="F381" s="164">
        <v>8676.24</v>
      </c>
      <c r="G381" s="164"/>
    </row>
    <row r="382" spans="1:7" ht="12.75">
      <c r="A382" s="157" t="s">
        <v>298</v>
      </c>
      <c r="B382" s="163"/>
      <c r="C382" s="220" t="s">
        <v>103</v>
      </c>
      <c r="D382" s="220"/>
      <c r="E382" s="165">
        <f>E383+E384+E385+E386</f>
        <v>34346.15</v>
      </c>
      <c r="F382" s="164">
        <f>F383+F384+F385+F386</f>
        <v>34346.15</v>
      </c>
      <c r="G382" s="164" t="str">
        <f t="shared" si="38"/>
        <v>-</v>
      </c>
    </row>
    <row r="383" spans="1:7" ht="12.75">
      <c r="A383" s="157" t="s">
        <v>299</v>
      </c>
      <c r="B383" s="163"/>
      <c r="C383" s="220" t="s">
        <v>104</v>
      </c>
      <c r="D383" s="220"/>
      <c r="E383" s="165">
        <v>3146.28</v>
      </c>
      <c r="F383" s="164">
        <v>3146.28</v>
      </c>
      <c r="G383" s="164" t="str">
        <f t="shared" si="38"/>
        <v>-</v>
      </c>
    </row>
    <row r="384" spans="1:7" ht="12.75">
      <c r="A384" s="157" t="s">
        <v>301</v>
      </c>
      <c r="B384" s="163"/>
      <c r="C384" s="220" t="s">
        <v>105</v>
      </c>
      <c r="D384" s="220"/>
      <c r="E384" s="165">
        <v>3729.53</v>
      </c>
      <c r="F384" s="164">
        <v>3729.53</v>
      </c>
      <c r="G384" s="164" t="str">
        <f t="shared" si="38"/>
        <v>-</v>
      </c>
    </row>
    <row r="385" spans="1:7" ht="12.75">
      <c r="A385" s="157" t="s">
        <v>303</v>
      </c>
      <c r="B385" s="163"/>
      <c r="C385" s="220" t="s">
        <v>106</v>
      </c>
      <c r="D385" s="220"/>
      <c r="E385" s="165">
        <v>13912.5</v>
      </c>
      <c r="F385" s="164">
        <v>13912.5</v>
      </c>
      <c r="G385" s="164" t="str">
        <f t="shared" si="38"/>
        <v>-</v>
      </c>
    </row>
    <row r="386" spans="1:7" ht="12.75">
      <c r="A386" s="157" t="s">
        <v>304</v>
      </c>
      <c r="B386" s="163"/>
      <c r="C386" s="220" t="s">
        <v>107</v>
      </c>
      <c r="D386" s="220"/>
      <c r="E386" s="165">
        <v>13557.84</v>
      </c>
      <c r="F386" s="164">
        <v>13557.84</v>
      </c>
      <c r="G386" s="164" t="str">
        <f t="shared" si="38"/>
        <v>-</v>
      </c>
    </row>
    <row r="387" spans="1:7" ht="12.75">
      <c r="A387" s="157" t="s">
        <v>307</v>
      </c>
      <c r="B387" s="163"/>
      <c r="C387" s="220" t="s">
        <v>115</v>
      </c>
      <c r="D387" s="220"/>
      <c r="E387" s="165">
        <v>30000</v>
      </c>
      <c r="F387" s="164">
        <v>30000</v>
      </c>
      <c r="G387" s="164" t="str">
        <f t="shared" si="38"/>
        <v>-</v>
      </c>
    </row>
    <row r="388" spans="1:7" ht="12.75">
      <c r="A388" s="157" t="s">
        <v>308</v>
      </c>
      <c r="B388" s="163"/>
      <c r="C388" s="220" t="s">
        <v>116</v>
      </c>
      <c r="D388" s="220"/>
      <c r="E388" s="165">
        <f>E389+E390</f>
        <v>141775.51</v>
      </c>
      <c r="F388" s="164">
        <f>F389+F390</f>
        <v>141775.51</v>
      </c>
      <c r="G388" s="164" t="str">
        <f t="shared" si="38"/>
        <v>-</v>
      </c>
    </row>
    <row r="389" spans="1:7" ht="12.75">
      <c r="A389" s="157" t="s">
        <v>309</v>
      </c>
      <c r="B389" s="163"/>
      <c r="C389" s="220" t="s">
        <v>117</v>
      </c>
      <c r="D389" s="220"/>
      <c r="E389" s="165">
        <v>43140</v>
      </c>
      <c r="F389" s="164">
        <v>43140</v>
      </c>
      <c r="G389" s="164" t="str">
        <f t="shared" si="38"/>
        <v>-</v>
      </c>
    </row>
    <row r="390" spans="1:7" ht="12.75">
      <c r="A390" s="157" t="s">
        <v>310</v>
      </c>
      <c r="B390" s="163"/>
      <c r="C390" s="220" t="s">
        <v>118</v>
      </c>
      <c r="D390" s="220"/>
      <c r="E390" s="165">
        <v>98635.51</v>
      </c>
      <c r="F390" s="164">
        <v>98635.51</v>
      </c>
      <c r="G390" s="164" t="str">
        <f t="shared" si="38"/>
        <v>-</v>
      </c>
    </row>
    <row r="391" spans="1:7" ht="12.75">
      <c r="A391" s="157" t="s">
        <v>645</v>
      </c>
      <c r="B391" s="163"/>
      <c r="C391" s="220" t="s">
        <v>688</v>
      </c>
      <c r="D391" s="220"/>
      <c r="E391" s="165">
        <f>E392</f>
        <v>0</v>
      </c>
      <c r="F391" s="164">
        <f>F392</f>
        <v>0</v>
      </c>
      <c r="G391" s="164" t="str">
        <f t="shared" si="38"/>
        <v>-</v>
      </c>
    </row>
    <row r="392" spans="1:7" ht="12.75">
      <c r="A392" s="157" t="s">
        <v>293</v>
      </c>
      <c r="B392" s="163"/>
      <c r="C392" s="220" t="s">
        <v>689</v>
      </c>
      <c r="D392" s="220"/>
      <c r="E392" s="165">
        <f>E393</f>
        <v>0</v>
      </c>
      <c r="F392" s="164">
        <f>F393</f>
        <v>0</v>
      </c>
      <c r="G392" s="164" t="str">
        <f t="shared" si="38"/>
        <v>-</v>
      </c>
    </row>
    <row r="393" spans="1:7" ht="12.75">
      <c r="A393" s="157" t="s">
        <v>307</v>
      </c>
      <c r="B393" s="163"/>
      <c r="C393" s="220" t="s">
        <v>690</v>
      </c>
      <c r="D393" s="220"/>
      <c r="E393" s="165"/>
      <c r="F393" s="164"/>
      <c r="G393" s="164" t="str">
        <f t="shared" si="38"/>
        <v>-</v>
      </c>
    </row>
    <row r="394" spans="1:7" ht="25.5" customHeight="1">
      <c r="A394" s="157" t="s">
        <v>653</v>
      </c>
      <c r="B394" s="163"/>
      <c r="C394" s="220" t="s">
        <v>691</v>
      </c>
      <c r="D394" s="220"/>
      <c r="E394" s="165">
        <f aca="true" t="shared" si="39" ref="E394:F396">E395</f>
        <v>73286650</v>
      </c>
      <c r="F394" s="164">
        <f t="shared" si="39"/>
        <v>48240305.86</v>
      </c>
      <c r="G394" s="164">
        <f t="shared" si="38"/>
        <v>25046344.14</v>
      </c>
    </row>
    <row r="395" spans="1:7" ht="12.75">
      <c r="A395" s="157" t="s">
        <v>293</v>
      </c>
      <c r="B395" s="163"/>
      <c r="C395" s="220" t="s">
        <v>692</v>
      </c>
      <c r="D395" s="220"/>
      <c r="E395" s="165">
        <f t="shared" si="39"/>
        <v>73286650</v>
      </c>
      <c r="F395" s="164">
        <f t="shared" si="39"/>
        <v>48240305.86</v>
      </c>
      <c r="G395" s="164">
        <f t="shared" si="38"/>
        <v>25046344.14</v>
      </c>
    </row>
    <row r="396" spans="1:7" ht="21.75" customHeight="1">
      <c r="A396" s="157" t="s">
        <v>318</v>
      </c>
      <c r="B396" s="163"/>
      <c r="C396" s="220" t="s">
        <v>693</v>
      </c>
      <c r="D396" s="220"/>
      <c r="E396" s="165">
        <f t="shared" si="39"/>
        <v>73286650</v>
      </c>
      <c r="F396" s="164">
        <f t="shared" si="39"/>
        <v>48240305.86</v>
      </c>
      <c r="G396" s="164">
        <f t="shared" si="38"/>
        <v>25046344.14</v>
      </c>
    </row>
    <row r="397" spans="1:7" ht="34.5" customHeight="1">
      <c r="A397" s="157" t="s">
        <v>319</v>
      </c>
      <c r="B397" s="163"/>
      <c r="C397" s="220" t="s">
        <v>694</v>
      </c>
      <c r="D397" s="220"/>
      <c r="E397" s="165">
        <v>73286650</v>
      </c>
      <c r="F397" s="164">
        <v>48240305.86</v>
      </c>
      <c r="G397" s="164">
        <f t="shared" si="38"/>
        <v>25046344.14</v>
      </c>
    </row>
    <row r="398" spans="1:7" ht="26.25" customHeight="1">
      <c r="A398" s="157" t="s">
        <v>650</v>
      </c>
      <c r="B398" s="163"/>
      <c r="C398" s="220" t="s">
        <v>695</v>
      </c>
      <c r="D398" s="220"/>
      <c r="E398" s="164">
        <f aca="true" t="shared" si="40" ref="E398:F400">E399</f>
        <v>3218298.96</v>
      </c>
      <c r="F398" s="164">
        <f t="shared" si="40"/>
        <v>72986</v>
      </c>
      <c r="G398" s="164">
        <f t="shared" si="38"/>
        <v>3145312.96</v>
      </c>
    </row>
    <row r="399" spans="1:7" ht="12.75">
      <c r="A399" s="157" t="s">
        <v>293</v>
      </c>
      <c r="B399" s="163"/>
      <c r="C399" s="220" t="s">
        <v>696</v>
      </c>
      <c r="D399" s="220"/>
      <c r="E399" s="164">
        <f t="shared" si="40"/>
        <v>3218298.96</v>
      </c>
      <c r="F399" s="164">
        <f t="shared" si="40"/>
        <v>72986</v>
      </c>
      <c r="G399" s="164">
        <f t="shared" si="38"/>
        <v>3145312.96</v>
      </c>
    </row>
    <row r="400" spans="1:7" ht="21.75" customHeight="1">
      <c r="A400" s="157" t="s">
        <v>318</v>
      </c>
      <c r="B400" s="163"/>
      <c r="C400" s="220" t="s">
        <v>697</v>
      </c>
      <c r="D400" s="220"/>
      <c r="E400" s="164">
        <f t="shared" si="40"/>
        <v>3218298.96</v>
      </c>
      <c r="F400" s="164">
        <f t="shared" si="40"/>
        <v>72986</v>
      </c>
      <c r="G400" s="164">
        <f t="shared" si="38"/>
        <v>3145312.96</v>
      </c>
    </row>
    <row r="401" spans="1:7" ht="30.75" customHeight="1">
      <c r="A401" s="157" t="s">
        <v>319</v>
      </c>
      <c r="B401" s="163"/>
      <c r="C401" s="220" t="s">
        <v>698</v>
      </c>
      <c r="D401" s="220"/>
      <c r="E401" s="165">
        <v>3218298.96</v>
      </c>
      <c r="F401" s="164">
        <v>72986</v>
      </c>
      <c r="G401" s="164">
        <f t="shared" si="38"/>
        <v>3145312.96</v>
      </c>
    </row>
    <row r="402" spans="1:7" ht="30.75" customHeight="1" hidden="1">
      <c r="A402" s="157" t="s">
        <v>650</v>
      </c>
      <c r="B402" s="163"/>
      <c r="C402" s="251" t="s">
        <v>97</v>
      </c>
      <c r="D402" s="252"/>
      <c r="E402" s="175">
        <f aca="true" t="shared" si="41" ref="E402:F404">E403</f>
        <v>0</v>
      </c>
      <c r="F402" s="165">
        <f t="shared" si="41"/>
        <v>0</v>
      </c>
      <c r="G402" s="164"/>
    </row>
    <row r="403" spans="1:7" ht="30.75" customHeight="1" hidden="1">
      <c r="A403" s="157" t="s">
        <v>293</v>
      </c>
      <c r="B403" s="163"/>
      <c r="C403" s="251" t="s">
        <v>96</v>
      </c>
      <c r="D403" s="252"/>
      <c r="E403" s="165">
        <f t="shared" si="41"/>
        <v>0</v>
      </c>
      <c r="F403" s="165">
        <f t="shared" si="41"/>
        <v>0</v>
      </c>
      <c r="G403" s="164"/>
    </row>
    <row r="404" spans="1:7" ht="30.75" customHeight="1" hidden="1">
      <c r="A404" s="157" t="s">
        <v>318</v>
      </c>
      <c r="B404" s="163"/>
      <c r="C404" s="251" t="s">
        <v>99</v>
      </c>
      <c r="D404" s="252"/>
      <c r="E404" s="165">
        <f t="shared" si="41"/>
        <v>0</v>
      </c>
      <c r="F404" s="165">
        <f t="shared" si="41"/>
        <v>0</v>
      </c>
      <c r="G404" s="164"/>
    </row>
    <row r="405" spans="1:7" ht="30.75" customHeight="1" hidden="1">
      <c r="A405" s="157" t="s">
        <v>319</v>
      </c>
      <c r="B405" s="163"/>
      <c r="C405" s="251" t="s">
        <v>98</v>
      </c>
      <c r="D405" s="252"/>
      <c r="E405" s="165"/>
      <c r="F405" s="165"/>
      <c r="G405" s="164"/>
    </row>
    <row r="406" spans="1:7" ht="25.5" customHeight="1">
      <c r="A406" s="157" t="s">
        <v>652</v>
      </c>
      <c r="B406" s="163"/>
      <c r="C406" s="224" t="s">
        <v>119</v>
      </c>
      <c r="D406" s="224"/>
      <c r="E406" s="165">
        <f aca="true" t="shared" si="42" ref="E406:F408">E407</f>
        <v>162868.13999999998</v>
      </c>
      <c r="F406" s="164">
        <f t="shared" si="42"/>
        <v>162868.13999999998</v>
      </c>
      <c r="G406" s="164" t="str">
        <f t="shared" si="38"/>
        <v>-</v>
      </c>
    </row>
    <row r="407" spans="1:7" ht="24" customHeight="1">
      <c r="A407" s="157" t="s">
        <v>666</v>
      </c>
      <c r="B407" s="163"/>
      <c r="C407" s="220" t="s">
        <v>121</v>
      </c>
      <c r="D407" s="220"/>
      <c r="E407" s="165">
        <f t="shared" si="42"/>
        <v>162868.13999999998</v>
      </c>
      <c r="F407" s="164">
        <f t="shared" si="42"/>
        <v>162868.13999999998</v>
      </c>
      <c r="G407" s="164" t="str">
        <f t="shared" si="38"/>
        <v>-</v>
      </c>
    </row>
    <row r="408" spans="1:7" ht="12.75">
      <c r="A408" s="157" t="s">
        <v>293</v>
      </c>
      <c r="B408" s="163"/>
      <c r="C408" s="220" t="s">
        <v>120</v>
      </c>
      <c r="D408" s="220"/>
      <c r="E408" s="165">
        <f t="shared" si="42"/>
        <v>162868.13999999998</v>
      </c>
      <c r="F408" s="164">
        <f t="shared" si="42"/>
        <v>162868.13999999998</v>
      </c>
      <c r="G408" s="164" t="str">
        <f t="shared" si="38"/>
        <v>-</v>
      </c>
    </row>
    <row r="409" spans="1:7" ht="12.75">
      <c r="A409" s="157" t="s">
        <v>298</v>
      </c>
      <c r="B409" s="163"/>
      <c r="C409" s="220" t="s">
        <v>122</v>
      </c>
      <c r="D409" s="220"/>
      <c r="E409" s="165">
        <f>E410+E411</f>
        <v>162868.13999999998</v>
      </c>
      <c r="F409" s="164">
        <f>F410+F411</f>
        <v>162868.13999999998</v>
      </c>
      <c r="G409" s="164" t="str">
        <f t="shared" si="38"/>
        <v>-</v>
      </c>
    </row>
    <row r="410" spans="1:7" ht="12.75">
      <c r="A410" s="157" t="s">
        <v>299</v>
      </c>
      <c r="B410" s="163"/>
      <c r="C410" s="220" t="s">
        <v>123</v>
      </c>
      <c r="D410" s="220"/>
      <c r="E410" s="165">
        <v>2061.46</v>
      </c>
      <c r="F410" s="164">
        <v>2061.46</v>
      </c>
      <c r="G410" s="164" t="str">
        <f t="shared" si="38"/>
        <v>-</v>
      </c>
    </row>
    <row r="411" spans="1:7" ht="12.75">
      <c r="A411" s="157" t="s">
        <v>304</v>
      </c>
      <c r="B411" s="163"/>
      <c r="C411" s="220" t="s">
        <v>124</v>
      </c>
      <c r="D411" s="220"/>
      <c r="E411" s="165">
        <v>160806.68</v>
      </c>
      <c r="F411" s="164">
        <v>160806.68</v>
      </c>
      <c r="G411" s="164" t="str">
        <f t="shared" si="38"/>
        <v>-</v>
      </c>
    </row>
    <row r="412" spans="1:7" ht="23.25" customHeight="1">
      <c r="A412" s="157" t="s">
        <v>675</v>
      </c>
      <c r="B412" s="163"/>
      <c r="C412" s="224" t="s">
        <v>125</v>
      </c>
      <c r="D412" s="224"/>
      <c r="E412" s="165">
        <f aca="true" t="shared" si="43" ref="E412:F415">E413</f>
        <v>81500</v>
      </c>
      <c r="F412" s="164">
        <f t="shared" si="43"/>
        <v>0</v>
      </c>
      <c r="G412" s="164">
        <f t="shared" si="38"/>
        <v>81500</v>
      </c>
    </row>
    <row r="413" spans="1:7" ht="27" customHeight="1">
      <c r="A413" s="157" t="s">
        <v>650</v>
      </c>
      <c r="B413" s="163"/>
      <c r="C413" s="220" t="s">
        <v>699</v>
      </c>
      <c r="D413" s="220"/>
      <c r="E413" s="165">
        <f t="shared" si="43"/>
        <v>81500</v>
      </c>
      <c r="F413" s="164">
        <f t="shared" si="43"/>
        <v>0</v>
      </c>
      <c r="G413" s="164">
        <f t="shared" si="38"/>
        <v>81500</v>
      </c>
    </row>
    <row r="414" spans="1:7" ht="12.75">
      <c r="A414" s="157" t="s">
        <v>293</v>
      </c>
      <c r="B414" s="163"/>
      <c r="C414" s="220" t="s">
        <v>700</v>
      </c>
      <c r="D414" s="220"/>
      <c r="E414" s="165">
        <f t="shared" si="43"/>
        <v>81500</v>
      </c>
      <c r="F414" s="164">
        <f t="shared" si="43"/>
        <v>0</v>
      </c>
      <c r="G414" s="164">
        <f t="shared" si="38"/>
        <v>81500</v>
      </c>
    </row>
    <row r="415" spans="1:7" ht="25.5" customHeight="1">
      <c r="A415" s="157" t="s">
        <v>318</v>
      </c>
      <c r="B415" s="163"/>
      <c r="C415" s="220" t="s">
        <v>701</v>
      </c>
      <c r="D415" s="220"/>
      <c r="E415" s="165">
        <f t="shared" si="43"/>
        <v>81500</v>
      </c>
      <c r="F415" s="164">
        <f t="shared" si="43"/>
        <v>0</v>
      </c>
      <c r="G415" s="164">
        <f t="shared" si="38"/>
        <v>81500</v>
      </c>
    </row>
    <row r="416" spans="1:7" ht="33.75" customHeight="1">
      <c r="A416" s="157" t="s">
        <v>319</v>
      </c>
      <c r="B416" s="163"/>
      <c r="C416" s="220" t="s">
        <v>702</v>
      </c>
      <c r="D416" s="220"/>
      <c r="E416" s="165">
        <v>81500</v>
      </c>
      <c r="F416" s="164"/>
      <c r="G416" s="164">
        <f t="shared" si="38"/>
        <v>81500</v>
      </c>
    </row>
    <row r="417" spans="1:7" ht="31.5" customHeight="1">
      <c r="A417" s="157" t="s">
        <v>681</v>
      </c>
      <c r="B417" s="163"/>
      <c r="C417" s="224" t="s">
        <v>126</v>
      </c>
      <c r="D417" s="224"/>
      <c r="E417" s="165">
        <f aca="true" t="shared" si="44" ref="E417:F420">E418</f>
        <v>448000</v>
      </c>
      <c r="F417" s="164">
        <f t="shared" si="44"/>
        <v>0</v>
      </c>
      <c r="G417" s="164">
        <f t="shared" si="38"/>
        <v>448000</v>
      </c>
    </row>
    <row r="418" spans="1:7" ht="24.75" customHeight="1">
      <c r="A418" s="157" t="s">
        <v>650</v>
      </c>
      <c r="B418" s="163"/>
      <c r="C418" s="220" t="s">
        <v>703</v>
      </c>
      <c r="D418" s="220"/>
      <c r="E418" s="165">
        <f t="shared" si="44"/>
        <v>448000</v>
      </c>
      <c r="F418" s="164">
        <f t="shared" si="44"/>
        <v>0</v>
      </c>
      <c r="G418" s="164">
        <f t="shared" si="38"/>
        <v>448000</v>
      </c>
    </row>
    <row r="419" spans="1:7" ht="12.75">
      <c r="A419" s="157" t="s">
        <v>293</v>
      </c>
      <c r="B419" s="163"/>
      <c r="C419" s="220" t="s">
        <v>704</v>
      </c>
      <c r="D419" s="220"/>
      <c r="E419" s="165">
        <f t="shared" si="44"/>
        <v>448000</v>
      </c>
      <c r="F419" s="164">
        <f t="shared" si="44"/>
        <v>0</v>
      </c>
      <c r="G419" s="164">
        <f t="shared" si="38"/>
        <v>448000</v>
      </c>
    </row>
    <row r="420" spans="1:7" ht="22.5" customHeight="1">
      <c r="A420" s="157" t="s">
        <v>318</v>
      </c>
      <c r="B420" s="163"/>
      <c r="C420" s="220" t="s">
        <v>705</v>
      </c>
      <c r="D420" s="220"/>
      <c r="E420" s="165">
        <f t="shared" si="44"/>
        <v>448000</v>
      </c>
      <c r="F420" s="164">
        <f t="shared" si="44"/>
        <v>0</v>
      </c>
      <c r="G420" s="164">
        <f t="shared" si="38"/>
        <v>448000</v>
      </c>
    </row>
    <row r="421" spans="1:7" ht="28.5" customHeight="1">
      <c r="A421" s="157" t="s">
        <v>319</v>
      </c>
      <c r="B421" s="163"/>
      <c r="C421" s="220" t="s">
        <v>706</v>
      </c>
      <c r="D421" s="220"/>
      <c r="E421" s="165">
        <v>448000</v>
      </c>
      <c r="F421" s="164"/>
      <c r="G421" s="164">
        <f t="shared" si="38"/>
        <v>448000</v>
      </c>
    </row>
    <row r="422" spans="1:7" ht="29.25" customHeight="1">
      <c r="A422" s="155" t="s">
        <v>519</v>
      </c>
      <c r="B422" s="163"/>
      <c r="C422" s="223" t="s">
        <v>520</v>
      </c>
      <c r="D422" s="223"/>
      <c r="E422" s="166">
        <f>E423</f>
        <v>90000</v>
      </c>
      <c r="F422" s="164"/>
      <c r="G422" s="164"/>
    </row>
    <row r="423" spans="1:7" ht="29.25" customHeight="1">
      <c r="A423" s="155" t="s">
        <v>650</v>
      </c>
      <c r="B423" s="163"/>
      <c r="C423" s="220" t="s">
        <v>521</v>
      </c>
      <c r="D423" s="220"/>
      <c r="E423" s="165">
        <f>E424</f>
        <v>90000</v>
      </c>
      <c r="F423" s="164"/>
      <c r="G423" s="164"/>
    </row>
    <row r="424" spans="1:7" ht="14.25" customHeight="1">
      <c r="A424" s="155" t="s">
        <v>293</v>
      </c>
      <c r="B424" s="163"/>
      <c r="C424" s="220" t="s">
        <v>522</v>
      </c>
      <c r="D424" s="220"/>
      <c r="E424" s="165">
        <f>E425</f>
        <v>90000</v>
      </c>
      <c r="F424" s="164"/>
      <c r="G424" s="164"/>
    </row>
    <row r="425" spans="1:7" ht="14.25" customHeight="1">
      <c r="A425" s="155" t="s">
        <v>257</v>
      </c>
      <c r="B425" s="163"/>
      <c r="C425" s="220" t="s">
        <v>523</v>
      </c>
      <c r="D425" s="220"/>
      <c r="E425" s="165">
        <f>E426</f>
        <v>90000</v>
      </c>
      <c r="F425" s="164"/>
      <c r="G425" s="164"/>
    </row>
    <row r="426" spans="1:7" ht="36.75" customHeight="1">
      <c r="A426" s="155" t="s">
        <v>256</v>
      </c>
      <c r="B426" s="163"/>
      <c r="C426" s="220" t="s">
        <v>524</v>
      </c>
      <c r="D426" s="220"/>
      <c r="E426" s="165">
        <f>90000</f>
        <v>90000</v>
      </c>
      <c r="F426" s="164"/>
      <c r="G426" s="164"/>
    </row>
    <row r="427" spans="1:7" ht="34.5" customHeight="1">
      <c r="A427" s="157" t="s">
        <v>663</v>
      </c>
      <c r="B427" s="163"/>
      <c r="C427" s="224" t="s">
        <v>707</v>
      </c>
      <c r="D427" s="224"/>
      <c r="E427" s="165">
        <f aca="true" t="shared" si="45" ref="E427:F430">E428</f>
        <v>1439400</v>
      </c>
      <c r="F427" s="164">
        <f t="shared" si="45"/>
        <v>789390</v>
      </c>
      <c r="G427" s="164">
        <f t="shared" si="38"/>
        <v>650010</v>
      </c>
    </row>
    <row r="428" spans="1:7" ht="26.25" customHeight="1">
      <c r="A428" s="157" t="s">
        <v>650</v>
      </c>
      <c r="B428" s="163"/>
      <c r="C428" s="220" t="s">
        <v>708</v>
      </c>
      <c r="D428" s="220"/>
      <c r="E428" s="165">
        <f t="shared" si="45"/>
        <v>1439400</v>
      </c>
      <c r="F428" s="164">
        <f t="shared" si="45"/>
        <v>789390</v>
      </c>
      <c r="G428" s="164">
        <f t="shared" si="38"/>
        <v>650010</v>
      </c>
    </row>
    <row r="429" spans="1:7" ht="12.75">
      <c r="A429" s="157" t="s">
        <v>293</v>
      </c>
      <c r="B429" s="163"/>
      <c r="C429" s="220" t="s">
        <v>709</v>
      </c>
      <c r="D429" s="220"/>
      <c r="E429" s="165">
        <f t="shared" si="45"/>
        <v>1439400</v>
      </c>
      <c r="F429" s="164">
        <f t="shared" si="45"/>
        <v>789390</v>
      </c>
      <c r="G429" s="164">
        <f t="shared" si="38"/>
        <v>650010</v>
      </c>
    </row>
    <row r="430" spans="1:7" ht="12.75">
      <c r="A430" s="157" t="s">
        <v>318</v>
      </c>
      <c r="B430" s="163"/>
      <c r="C430" s="220" t="s">
        <v>710</v>
      </c>
      <c r="D430" s="220"/>
      <c r="E430" s="165">
        <f t="shared" si="45"/>
        <v>1439400</v>
      </c>
      <c r="F430" s="164">
        <f t="shared" si="45"/>
        <v>789390</v>
      </c>
      <c r="G430" s="164">
        <f t="shared" si="38"/>
        <v>650010</v>
      </c>
    </row>
    <row r="431" spans="1:7" ht="30.75" customHeight="1">
      <c r="A431" s="157" t="s">
        <v>319</v>
      </c>
      <c r="B431" s="163"/>
      <c r="C431" s="220" t="s">
        <v>711</v>
      </c>
      <c r="D431" s="220"/>
      <c r="E431" s="165">
        <v>1439400</v>
      </c>
      <c r="F431" s="164">
        <v>789390</v>
      </c>
      <c r="G431" s="164">
        <f t="shared" si="38"/>
        <v>650010</v>
      </c>
    </row>
    <row r="432" spans="1:7" ht="32.25" customHeight="1">
      <c r="A432" s="157" t="s">
        <v>664</v>
      </c>
      <c r="B432" s="163"/>
      <c r="C432" s="224" t="s">
        <v>712</v>
      </c>
      <c r="D432" s="224"/>
      <c r="E432" s="165">
        <f aca="true" t="shared" si="46" ref="E432:F435">E433</f>
        <v>4500</v>
      </c>
      <c r="F432" s="164">
        <f t="shared" si="46"/>
        <v>0</v>
      </c>
      <c r="G432" s="164">
        <f t="shared" si="38"/>
        <v>4500</v>
      </c>
    </row>
    <row r="433" spans="1:7" ht="28.5" customHeight="1">
      <c r="A433" s="157" t="s">
        <v>650</v>
      </c>
      <c r="B433" s="163"/>
      <c r="C433" s="220" t="s">
        <v>713</v>
      </c>
      <c r="D433" s="220"/>
      <c r="E433" s="165">
        <f t="shared" si="46"/>
        <v>4500</v>
      </c>
      <c r="F433" s="164">
        <f t="shared" si="46"/>
        <v>0</v>
      </c>
      <c r="G433" s="164">
        <f t="shared" si="38"/>
        <v>4500</v>
      </c>
    </row>
    <row r="434" spans="1:7" ht="12.75">
      <c r="A434" s="157" t="s">
        <v>293</v>
      </c>
      <c r="B434" s="163"/>
      <c r="C434" s="220" t="s">
        <v>714</v>
      </c>
      <c r="D434" s="220"/>
      <c r="E434" s="165">
        <f t="shared" si="46"/>
        <v>4500</v>
      </c>
      <c r="F434" s="164">
        <f t="shared" si="46"/>
        <v>0</v>
      </c>
      <c r="G434" s="164">
        <f t="shared" si="38"/>
        <v>4500</v>
      </c>
    </row>
    <row r="435" spans="1:7" ht="12.75">
      <c r="A435" s="157" t="s">
        <v>318</v>
      </c>
      <c r="B435" s="163"/>
      <c r="C435" s="220" t="s">
        <v>715</v>
      </c>
      <c r="D435" s="220"/>
      <c r="E435" s="165">
        <f t="shared" si="46"/>
        <v>4500</v>
      </c>
      <c r="F435" s="164">
        <f t="shared" si="46"/>
        <v>0</v>
      </c>
      <c r="G435" s="164">
        <f t="shared" si="38"/>
        <v>4500</v>
      </c>
    </row>
    <row r="436" spans="1:7" ht="29.25" customHeight="1">
      <c r="A436" s="157" t="s">
        <v>319</v>
      </c>
      <c r="B436" s="163"/>
      <c r="C436" s="220" t="s">
        <v>716</v>
      </c>
      <c r="D436" s="220"/>
      <c r="E436" s="165">
        <v>4500</v>
      </c>
      <c r="F436" s="164"/>
      <c r="G436" s="164">
        <f t="shared" si="38"/>
        <v>4500</v>
      </c>
    </row>
    <row r="437" spans="1:7" ht="29.25" customHeight="1">
      <c r="A437" s="157" t="s">
        <v>109</v>
      </c>
      <c r="B437" s="163"/>
      <c r="C437" s="251" t="s">
        <v>110</v>
      </c>
      <c r="D437" s="252"/>
      <c r="E437" s="165">
        <f aca="true" t="shared" si="47" ref="E437:F440">E438</f>
        <v>3693700</v>
      </c>
      <c r="F437" s="165">
        <f t="shared" si="47"/>
        <v>891106.88</v>
      </c>
      <c r="G437" s="164"/>
    </row>
    <row r="438" spans="1:7" ht="29.25" customHeight="1">
      <c r="A438" s="157" t="s">
        <v>653</v>
      </c>
      <c r="B438" s="163"/>
      <c r="C438" s="251" t="s">
        <v>111</v>
      </c>
      <c r="D438" s="252"/>
      <c r="E438" s="165">
        <f t="shared" si="47"/>
        <v>3693700</v>
      </c>
      <c r="F438" s="165">
        <f t="shared" si="47"/>
        <v>891106.88</v>
      </c>
      <c r="G438" s="164"/>
    </row>
    <row r="439" spans="1:7" ht="29.25" customHeight="1">
      <c r="A439" s="157" t="s">
        <v>293</v>
      </c>
      <c r="B439" s="163"/>
      <c r="C439" s="251" t="s">
        <v>112</v>
      </c>
      <c r="D439" s="252"/>
      <c r="E439" s="165">
        <f t="shared" si="47"/>
        <v>3693700</v>
      </c>
      <c r="F439" s="165">
        <f t="shared" si="47"/>
        <v>891106.88</v>
      </c>
      <c r="G439" s="164"/>
    </row>
    <row r="440" spans="1:7" ht="29.25" customHeight="1">
      <c r="A440" s="157" t="s">
        <v>318</v>
      </c>
      <c r="B440" s="163"/>
      <c r="C440" s="251" t="s">
        <v>113</v>
      </c>
      <c r="D440" s="252"/>
      <c r="E440" s="165">
        <f t="shared" si="47"/>
        <v>3693700</v>
      </c>
      <c r="F440" s="165">
        <f t="shared" si="47"/>
        <v>891106.88</v>
      </c>
      <c r="G440" s="164"/>
    </row>
    <row r="441" spans="1:7" ht="29.25" customHeight="1">
      <c r="A441" s="157" t="s">
        <v>319</v>
      </c>
      <c r="B441" s="163"/>
      <c r="C441" s="251" t="s">
        <v>114</v>
      </c>
      <c r="D441" s="252"/>
      <c r="E441" s="165">
        <v>3693700</v>
      </c>
      <c r="F441" s="165">
        <v>891106.88</v>
      </c>
      <c r="G441" s="164"/>
    </row>
    <row r="442" spans="1:7" ht="29.25" customHeight="1">
      <c r="A442" s="155" t="s">
        <v>258</v>
      </c>
      <c r="B442" s="163"/>
      <c r="C442" s="220" t="s">
        <v>259</v>
      </c>
      <c r="D442" s="220"/>
      <c r="E442" s="165">
        <f aca="true" t="shared" si="48" ref="E442:F444">E443</f>
        <v>30000000</v>
      </c>
      <c r="F442" s="165">
        <f t="shared" si="48"/>
        <v>0</v>
      </c>
      <c r="G442" s="164"/>
    </row>
    <row r="443" spans="1:7" ht="29.25" customHeight="1">
      <c r="A443" s="155" t="s">
        <v>666</v>
      </c>
      <c r="B443" s="163"/>
      <c r="C443" s="220" t="s">
        <v>260</v>
      </c>
      <c r="D443" s="220"/>
      <c r="E443" s="165">
        <f t="shared" si="48"/>
        <v>30000000</v>
      </c>
      <c r="F443" s="165">
        <f t="shared" si="48"/>
        <v>0</v>
      </c>
      <c r="G443" s="164"/>
    </row>
    <row r="444" spans="1:7" ht="29.25" customHeight="1">
      <c r="A444" s="155" t="s">
        <v>308</v>
      </c>
      <c r="B444" s="163"/>
      <c r="C444" s="220" t="s">
        <v>261</v>
      </c>
      <c r="D444" s="220"/>
      <c r="E444" s="165">
        <f t="shared" si="48"/>
        <v>30000000</v>
      </c>
      <c r="F444" s="165">
        <f t="shared" si="48"/>
        <v>0</v>
      </c>
      <c r="G444" s="164"/>
    </row>
    <row r="445" spans="1:7" ht="29.25" customHeight="1">
      <c r="A445" s="155" t="s">
        <v>309</v>
      </c>
      <c r="B445" s="163"/>
      <c r="C445" s="220" t="s">
        <v>262</v>
      </c>
      <c r="D445" s="220"/>
      <c r="E445" s="165">
        <v>30000000</v>
      </c>
      <c r="F445" s="165"/>
      <c r="G445" s="164"/>
    </row>
    <row r="446" spans="1:7" ht="29.25" customHeight="1">
      <c r="A446" s="155" t="s">
        <v>626</v>
      </c>
      <c r="B446" s="163"/>
      <c r="C446" s="220" t="s">
        <v>248</v>
      </c>
      <c r="D446" s="220"/>
      <c r="E446" s="165">
        <f aca="true" t="shared" si="49" ref="E446:F448">E447</f>
        <v>110000</v>
      </c>
      <c r="F446" s="165">
        <f t="shared" si="49"/>
        <v>0</v>
      </c>
      <c r="G446" s="164"/>
    </row>
    <row r="447" spans="1:7" ht="29.25" customHeight="1">
      <c r="A447" s="155" t="s">
        <v>293</v>
      </c>
      <c r="B447" s="163"/>
      <c r="C447" s="220" t="s">
        <v>249</v>
      </c>
      <c r="D447" s="220"/>
      <c r="E447" s="165">
        <f t="shared" si="49"/>
        <v>110000</v>
      </c>
      <c r="F447" s="165">
        <f t="shared" si="49"/>
        <v>0</v>
      </c>
      <c r="G447" s="164"/>
    </row>
    <row r="448" spans="1:7" ht="29.25" customHeight="1">
      <c r="A448" s="155" t="s">
        <v>298</v>
      </c>
      <c r="B448" s="163"/>
      <c r="C448" s="220" t="s">
        <v>250</v>
      </c>
      <c r="D448" s="220"/>
      <c r="E448" s="165">
        <f t="shared" si="49"/>
        <v>110000</v>
      </c>
      <c r="F448" s="165">
        <f t="shared" si="49"/>
        <v>0</v>
      </c>
      <c r="G448" s="164"/>
    </row>
    <row r="449" spans="1:7" ht="29.25" customHeight="1">
      <c r="A449" s="155" t="s">
        <v>304</v>
      </c>
      <c r="B449" s="163"/>
      <c r="C449" s="220" t="s">
        <v>456</v>
      </c>
      <c r="D449" s="220"/>
      <c r="E449" s="165">
        <v>110000</v>
      </c>
      <c r="F449" s="165"/>
      <c r="G449" s="164"/>
    </row>
    <row r="450" spans="1:7" ht="29.25" customHeight="1">
      <c r="A450" s="157" t="s">
        <v>443</v>
      </c>
      <c r="B450" s="163"/>
      <c r="C450" s="224" t="s">
        <v>492</v>
      </c>
      <c r="D450" s="224"/>
      <c r="E450" s="165">
        <f aca="true" t="shared" si="50" ref="E450:F453">E451</f>
        <v>20500</v>
      </c>
      <c r="F450" s="164">
        <f t="shared" si="50"/>
        <v>0</v>
      </c>
      <c r="G450" s="164"/>
    </row>
    <row r="451" spans="1:7" ht="29.25" customHeight="1">
      <c r="A451" s="157" t="s">
        <v>650</v>
      </c>
      <c r="B451" s="163"/>
      <c r="C451" s="220" t="s">
        <v>493</v>
      </c>
      <c r="D451" s="220"/>
      <c r="E451" s="165">
        <f t="shared" si="50"/>
        <v>20500</v>
      </c>
      <c r="F451" s="164">
        <f t="shared" si="50"/>
        <v>0</v>
      </c>
      <c r="G451" s="164"/>
    </row>
    <row r="452" spans="1:7" ht="14.25" customHeight="1">
      <c r="A452" s="157" t="s">
        <v>293</v>
      </c>
      <c r="B452" s="163"/>
      <c r="C452" s="220" t="s">
        <v>494</v>
      </c>
      <c r="D452" s="220"/>
      <c r="E452" s="165">
        <f t="shared" si="50"/>
        <v>20500</v>
      </c>
      <c r="F452" s="164">
        <f t="shared" si="50"/>
        <v>0</v>
      </c>
      <c r="G452" s="164"/>
    </row>
    <row r="453" spans="1:7" ht="14.25" customHeight="1">
      <c r="A453" s="157" t="s">
        <v>318</v>
      </c>
      <c r="B453" s="163"/>
      <c r="C453" s="220" t="s">
        <v>495</v>
      </c>
      <c r="D453" s="220"/>
      <c r="E453" s="165">
        <f t="shared" si="50"/>
        <v>20500</v>
      </c>
      <c r="F453" s="164">
        <f t="shared" si="50"/>
        <v>0</v>
      </c>
      <c r="G453" s="164"/>
    </row>
    <row r="454" spans="1:7" ht="29.25" customHeight="1">
      <c r="A454" s="157" t="s">
        <v>319</v>
      </c>
      <c r="B454" s="163"/>
      <c r="C454" s="220" t="s">
        <v>496</v>
      </c>
      <c r="D454" s="220"/>
      <c r="E454" s="165">
        <v>20500</v>
      </c>
      <c r="F454" s="164"/>
      <c r="G454" s="164"/>
    </row>
    <row r="455" spans="1:7" ht="48.75" customHeight="1">
      <c r="A455" s="155" t="s">
        <v>568</v>
      </c>
      <c r="B455" s="163"/>
      <c r="C455" s="224" t="s">
        <v>556</v>
      </c>
      <c r="D455" s="224"/>
      <c r="E455" s="165">
        <f aca="true" t="shared" si="51" ref="E455:F457">E456</f>
        <v>60</v>
      </c>
      <c r="F455" s="165">
        <f t="shared" si="51"/>
        <v>0</v>
      </c>
      <c r="G455" s="164"/>
    </row>
    <row r="456" spans="1:7" ht="29.25" customHeight="1">
      <c r="A456" s="155" t="s">
        <v>650</v>
      </c>
      <c r="B456" s="163"/>
      <c r="C456" s="220" t="s">
        <v>557</v>
      </c>
      <c r="D456" s="220"/>
      <c r="E456" s="165">
        <f t="shared" si="51"/>
        <v>60</v>
      </c>
      <c r="F456" s="165">
        <f t="shared" si="51"/>
        <v>0</v>
      </c>
      <c r="G456" s="164"/>
    </row>
    <row r="457" spans="1:7" ht="12.75" customHeight="1">
      <c r="A457" s="155" t="s">
        <v>293</v>
      </c>
      <c r="B457" s="163"/>
      <c r="C457" s="220" t="s">
        <v>558</v>
      </c>
      <c r="D457" s="220"/>
      <c r="E457" s="165">
        <f t="shared" si="51"/>
        <v>60</v>
      </c>
      <c r="F457" s="165">
        <f t="shared" si="51"/>
        <v>0</v>
      </c>
      <c r="G457" s="164"/>
    </row>
    <row r="458" spans="1:7" ht="12.75" customHeight="1">
      <c r="A458" s="155" t="s">
        <v>318</v>
      </c>
      <c r="B458" s="163"/>
      <c r="C458" s="220" t="s">
        <v>559</v>
      </c>
      <c r="D458" s="220"/>
      <c r="E458" s="165">
        <f>E459</f>
        <v>60</v>
      </c>
      <c r="F458" s="165">
        <f>F459</f>
        <v>0</v>
      </c>
      <c r="G458" s="164"/>
    </row>
    <row r="459" spans="1:7" ht="29.25" customHeight="1">
      <c r="A459" s="155" t="s">
        <v>319</v>
      </c>
      <c r="B459" s="163"/>
      <c r="C459" s="220" t="s">
        <v>560</v>
      </c>
      <c r="D459" s="220"/>
      <c r="E459" s="165">
        <v>60</v>
      </c>
      <c r="F459" s="164"/>
      <c r="G459" s="164"/>
    </row>
    <row r="460" spans="1:7" ht="29.25" customHeight="1">
      <c r="A460" s="155" t="s">
        <v>251</v>
      </c>
      <c r="B460" s="163"/>
      <c r="C460" s="224" t="s">
        <v>252</v>
      </c>
      <c r="D460" s="224"/>
      <c r="E460" s="165">
        <f>E461</f>
        <v>910</v>
      </c>
      <c r="F460" s="164"/>
      <c r="G460" s="164"/>
    </row>
    <row r="461" spans="1:7" ht="29.25" customHeight="1">
      <c r="A461" s="155" t="s">
        <v>650</v>
      </c>
      <c r="B461" s="163"/>
      <c r="C461" s="220" t="s">
        <v>253</v>
      </c>
      <c r="D461" s="220"/>
      <c r="E461" s="165">
        <f>E462</f>
        <v>910</v>
      </c>
      <c r="F461" s="164"/>
      <c r="G461" s="164"/>
    </row>
    <row r="462" spans="1:7" ht="14.25" customHeight="1">
      <c r="A462" s="155" t="s">
        <v>293</v>
      </c>
      <c r="B462" s="163"/>
      <c r="C462" s="220" t="s">
        <v>254</v>
      </c>
      <c r="D462" s="220"/>
      <c r="E462" s="165">
        <f>E463</f>
        <v>910</v>
      </c>
      <c r="F462" s="164"/>
      <c r="G462" s="164"/>
    </row>
    <row r="463" spans="1:7" ht="14.25" customHeight="1">
      <c r="A463" s="155" t="s">
        <v>257</v>
      </c>
      <c r="B463" s="163"/>
      <c r="C463" s="220" t="s">
        <v>255</v>
      </c>
      <c r="D463" s="220"/>
      <c r="E463" s="165">
        <f>E464</f>
        <v>910</v>
      </c>
      <c r="F463" s="164"/>
      <c r="G463" s="164"/>
    </row>
    <row r="464" spans="1:7" ht="22.5" customHeight="1">
      <c r="A464" s="155" t="s">
        <v>256</v>
      </c>
      <c r="B464" s="163"/>
      <c r="C464" s="220" t="s">
        <v>455</v>
      </c>
      <c r="D464" s="220"/>
      <c r="E464" s="165">
        <f>910</f>
        <v>910</v>
      </c>
      <c r="F464" s="164"/>
      <c r="G464" s="164"/>
    </row>
    <row r="465" spans="1:7" ht="22.5" customHeight="1" hidden="1">
      <c r="A465" s="155" t="s">
        <v>258</v>
      </c>
      <c r="B465" s="163"/>
      <c r="C465" s="220" t="s">
        <v>259</v>
      </c>
      <c r="D465" s="220"/>
      <c r="E465" s="165">
        <f>E466</f>
        <v>0</v>
      </c>
      <c r="F465" s="164"/>
      <c r="G465" s="164"/>
    </row>
    <row r="466" spans="1:7" ht="14.25" customHeight="1" hidden="1">
      <c r="A466" s="155" t="s">
        <v>666</v>
      </c>
      <c r="B466" s="163"/>
      <c r="C466" s="220" t="s">
        <v>260</v>
      </c>
      <c r="D466" s="220"/>
      <c r="E466" s="165">
        <f>E467</f>
        <v>0</v>
      </c>
      <c r="F466" s="164"/>
      <c r="G466" s="164"/>
    </row>
    <row r="467" spans="1:7" ht="14.25" customHeight="1" hidden="1">
      <c r="A467" s="155" t="s">
        <v>308</v>
      </c>
      <c r="B467" s="163"/>
      <c r="C467" s="220" t="s">
        <v>261</v>
      </c>
      <c r="D467" s="220"/>
      <c r="E467" s="165">
        <f>E468</f>
        <v>0</v>
      </c>
      <c r="F467" s="164"/>
      <c r="G467" s="164"/>
    </row>
    <row r="468" spans="1:7" ht="14.25" customHeight="1" hidden="1">
      <c r="A468" s="155" t="s">
        <v>309</v>
      </c>
      <c r="B468" s="163"/>
      <c r="C468" s="220" t="s">
        <v>262</v>
      </c>
      <c r="D468" s="220"/>
      <c r="E468" s="165"/>
      <c r="F468" s="164"/>
      <c r="G468" s="164"/>
    </row>
    <row r="469" spans="1:7" ht="25.5" customHeight="1" hidden="1">
      <c r="A469" s="155" t="s">
        <v>626</v>
      </c>
      <c r="B469" s="163"/>
      <c r="C469" s="220" t="s">
        <v>248</v>
      </c>
      <c r="D469" s="220"/>
      <c r="E469" s="165">
        <f>E470</f>
        <v>0</v>
      </c>
      <c r="F469" s="164"/>
      <c r="G469" s="164"/>
    </row>
    <row r="470" spans="1:7" ht="14.25" customHeight="1" hidden="1">
      <c r="A470" s="155" t="s">
        <v>293</v>
      </c>
      <c r="B470" s="163"/>
      <c r="C470" s="220" t="s">
        <v>249</v>
      </c>
      <c r="D470" s="220"/>
      <c r="E470" s="165">
        <f>E471</f>
        <v>0</v>
      </c>
      <c r="F470" s="164"/>
      <c r="G470" s="164"/>
    </row>
    <row r="471" spans="1:7" ht="14.25" customHeight="1" hidden="1">
      <c r="A471" s="155" t="s">
        <v>298</v>
      </c>
      <c r="B471" s="163"/>
      <c r="C471" s="220" t="s">
        <v>250</v>
      </c>
      <c r="D471" s="220"/>
      <c r="E471" s="165">
        <f>E472</f>
        <v>0</v>
      </c>
      <c r="F471" s="164"/>
      <c r="G471" s="164"/>
    </row>
    <row r="472" spans="1:7" ht="14.25" customHeight="1" hidden="1">
      <c r="A472" s="155" t="s">
        <v>304</v>
      </c>
      <c r="B472" s="163"/>
      <c r="C472" s="220" t="s">
        <v>456</v>
      </c>
      <c r="D472" s="220"/>
      <c r="E472" s="165"/>
      <c r="F472" s="164"/>
      <c r="G472" s="164"/>
    </row>
    <row r="473" spans="1:7" ht="14.25" customHeight="1">
      <c r="A473" s="157" t="s">
        <v>682</v>
      </c>
      <c r="B473" s="163"/>
      <c r="C473" s="224" t="s">
        <v>127</v>
      </c>
      <c r="D473" s="224"/>
      <c r="E473" s="165">
        <f>E474</f>
        <v>2837329.0300000003</v>
      </c>
      <c r="F473" s="164">
        <f>F474</f>
        <v>1690988.2</v>
      </c>
      <c r="G473" s="164">
        <f t="shared" si="38"/>
        <v>1146340.8300000003</v>
      </c>
    </row>
    <row r="474" spans="1:7" ht="27.75" customHeight="1">
      <c r="A474" s="157" t="s">
        <v>665</v>
      </c>
      <c r="B474" s="163"/>
      <c r="C474" s="220" t="s">
        <v>128</v>
      </c>
      <c r="D474" s="220"/>
      <c r="E474" s="165">
        <f>E475+E491+E497</f>
        <v>2837329.0300000003</v>
      </c>
      <c r="F474" s="164">
        <f>F475+F491+F497</f>
        <v>1690988.2</v>
      </c>
      <c r="G474" s="164">
        <f t="shared" si="38"/>
        <v>1146340.8300000003</v>
      </c>
    </row>
    <row r="475" spans="1:7" ht="12.75">
      <c r="A475" s="157" t="s">
        <v>602</v>
      </c>
      <c r="B475" s="163"/>
      <c r="C475" s="220" t="s">
        <v>129</v>
      </c>
      <c r="D475" s="220"/>
      <c r="E475" s="165">
        <f>E476</f>
        <v>2404145.99</v>
      </c>
      <c r="F475" s="164">
        <f>F476</f>
        <v>1401160.27</v>
      </c>
      <c r="G475" s="164">
        <f t="shared" si="38"/>
        <v>1002985.7200000002</v>
      </c>
    </row>
    <row r="476" spans="1:7" ht="24.75" customHeight="1">
      <c r="A476" s="157" t="s">
        <v>600</v>
      </c>
      <c r="B476" s="163"/>
      <c r="C476" s="220" t="s">
        <v>130</v>
      </c>
      <c r="D476" s="220"/>
      <c r="E476" s="165">
        <f>E477+E488</f>
        <v>2404145.99</v>
      </c>
      <c r="F476" s="164">
        <f>F477+F488</f>
        <v>1401160.27</v>
      </c>
      <c r="G476" s="164">
        <f t="shared" si="38"/>
        <v>1002985.7200000002</v>
      </c>
    </row>
    <row r="477" spans="1:7" ht="12.75">
      <c r="A477" s="157" t="s">
        <v>293</v>
      </c>
      <c r="B477" s="163"/>
      <c r="C477" s="220" t="s">
        <v>131</v>
      </c>
      <c r="D477" s="220"/>
      <c r="E477" s="165">
        <f>E478+E482+E487</f>
        <v>2082399.46</v>
      </c>
      <c r="F477" s="165">
        <f>F478+F482+F487</f>
        <v>1184543.74</v>
      </c>
      <c r="G477" s="164">
        <f t="shared" si="38"/>
        <v>897855.72</v>
      </c>
    </row>
    <row r="478" spans="1:7" ht="12.75">
      <c r="A478" s="157" t="s">
        <v>294</v>
      </c>
      <c r="B478" s="163"/>
      <c r="C478" s="220" t="s">
        <v>132</v>
      </c>
      <c r="D478" s="220"/>
      <c r="E478" s="165">
        <f>E479+E481+E480</f>
        <v>1757790.16</v>
      </c>
      <c r="F478" s="164">
        <f>F479+F481+F480</f>
        <v>963764.53</v>
      </c>
      <c r="G478" s="164">
        <f t="shared" si="38"/>
        <v>794025.6299999999</v>
      </c>
    </row>
    <row r="479" spans="1:7" ht="12.75">
      <c r="A479" s="157" t="s">
        <v>295</v>
      </c>
      <c r="B479" s="163"/>
      <c r="C479" s="220" t="s">
        <v>133</v>
      </c>
      <c r="D479" s="220"/>
      <c r="E479" s="165">
        <v>1285304</v>
      </c>
      <c r="F479" s="164">
        <v>717529.9</v>
      </c>
      <c r="G479" s="164">
        <f t="shared" si="38"/>
        <v>567774.1</v>
      </c>
    </row>
    <row r="480" spans="1:7" ht="12.75">
      <c r="A480" s="155" t="s">
        <v>296</v>
      </c>
      <c r="B480" s="163"/>
      <c r="C480" s="220" t="s">
        <v>479</v>
      </c>
      <c r="D480" s="220"/>
      <c r="E480" s="165">
        <v>96900</v>
      </c>
      <c r="F480" s="164">
        <v>41300</v>
      </c>
      <c r="G480" s="164"/>
    </row>
    <row r="481" spans="1:7" ht="12.75">
      <c r="A481" s="157" t="s">
        <v>297</v>
      </c>
      <c r="B481" s="163"/>
      <c r="C481" s="220" t="s">
        <v>134</v>
      </c>
      <c r="D481" s="220"/>
      <c r="E481" s="165">
        <v>375586.16</v>
      </c>
      <c r="F481" s="164">
        <v>204934.63</v>
      </c>
      <c r="G481" s="164">
        <f t="shared" si="38"/>
        <v>170651.52999999997</v>
      </c>
    </row>
    <row r="482" spans="1:7" ht="12.75">
      <c r="A482" s="157" t="s">
        <v>298</v>
      </c>
      <c r="B482" s="163"/>
      <c r="C482" s="220" t="s">
        <v>135</v>
      </c>
      <c r="D482" s="220"/>
      <c r="E482" s="165">
        <f>E483+E486+E484+E485</f>
        <v>322609.3</v>
      </c>
      <c r="F482" s="164">
        <f>F483+F484+F486+F485</f>
        <v>218779.21</v>
      </c>
      <c r="G482" s="164">
        <f t="shared" si="38"/>
        <v>103830.09</v>
      </c>
    </row>
    <row r="483" spans="1:7" ht="12.75">
      <c r="A483" s="157" t="s">
        <v>299</v>
      </c>
      <c r="B483" s="163"/>
      <c r="C483" s="220" t="s">
        <v>136</v>
      </c>
      <c r="D483" s="220"/>
      <c r="E483" s="165">
        <v>26883.3</v>
      </c>
      <c r="F483" s="164">
        <v>12351.21</v>
      </c>
      <c r="G483" s="164">
        <f t="shared" si="38"/>
        <v>14532.09</v>
      </c>
    </row>
    <row r="484" spans="1:7" ht="12.75">
      <c r="A484" s="155" t="s">
        <v>300</v>
      </c>
      <c r="B484" s="163"/>
      <c r="C484" s="220" t="s">
        <v>480</v>
      </c>
      <c r="D484" s="220"/>
      <c r="E484" s="165">
        <v>48500</v>
      </c>
      <c r="F484" s="164">
        <v>48500</v>
      </c>
      <c r="G484" s="164" t="str">
        <f t="shared" si="38"/>
        <v>-</v>
      </c>
    </row>
    <row r="485" spans="1:7" ht="12.75">
      <c r="A485" s="155" t="s">
        <v>302</v>
      </c>
      <c r="B485" s="163"/>
      <c r="C485" s="220" t="s">
        <v>561</v>
      </c>
      <c r="D485" s="220"/>
      <c r="E485" s="165">
        <v>219186</v>
      </c>
      <c r="F485" s="164">
        <v>129888</v>
      </c>
      <c r="G485" s="164">
        <f t="shared" si="38"/>
        <v>89298</v>
      </c>
    </row>
    <row r="486" spans="1:7" ht="12.75">
      <c r="A486" s="157" t="s">
        <v>304</v>
      </c>
      <c r="B486" s="163"/>
      <c r="C486" s="220" t="s">
        <v>137</v>
      </c>
      <c r="D486" s="220"/>
      <c r="E486" s="165">
        <v>28040</v>
      </c>
      <c r="F486" s="164">
        <v>28040</v>
      </c>
      <c r="G486" s="164" t="str">
        <f t="shared" si="38"/>
        <v>-</v>
      </c>
    </row>
    <row r="487" spans="1:7" ht="12.75">
      <c r="A487" s="157"/>
      <c r="B487" s="163"/>
      <c r="C487" s="220" t="s">
        <v>95</v>
      </c>
      <c r="D487" s="220"/>
      <c r="E487" s="165">
        <v>2000</v>
      </c>
      <c r="F487" s="164">
        <v>2000</v>
      </c>
      <c r="G487" s="164" t="str">
        <f t="shared" si="38"/>
        <v>-</v>
      </c>
    </row>
    <row r="488" spans="1:7" ht="12.75">
      <c r="A488" s="157" t="s">
        <v>308</v>
      </c>
      <c r="B488" s="163"/>
      <c r="C488" s="220" t="s">
        <v>562</v>
      </c>
      <c r="D488" s="220"/>
      <c r="E488" s="165">
        <f>E489+E490</f>
        <v>321746.53</v>
      </c>
      <c r="F488" s="165">
        <f>F489+F490</f>
        <v>216616.53</v>
      </c>
      <c r="G488" s="164"/>
    </row>
    <row r="489" spans="1:7" ht="12.75">
      <c r="A489" s="157" t="s">
        <v>309</v>
      </c>
      <c r="B489" s="163"/>
      <c r="C489" s="220" t="s">
        <v>563</v>
      </c>
      <c r="D489" s="220"/>
      <c r="E489" s="165">
        <v>300000</v>
      </c>
      <c r="F489" s="164">
        <v>194870</v>
      </c>
      <c r="G489" s="164"/>
    </row>
    <row r="490" spans="1:7" ht="12.75">
      <c r="A490" s="157" t="s">
        <v>310</v>
      </c>
      <c r="B490" s="163"/>
      <c r="C490" s="220" t="s">
        <v>564</v>
      </c>
      <c r="D490" s="220"/>
      <c r="E490" s="165">
        <v>21746.53</v>
      </c>
      <c r="F490" s="164">
        <v>21746.53</v>
      </c>
      <c r="G490" s="164"/>
    </row>
    <row r="491" spans="1:7" ht="42.75" customHeight="1">
      <c r="A491" s="157" t="s">
        <v>601</v>
      </c>
      <c r="B491" s="163"/>
      <c r="C491" s="220" t="s">
        <v>138</v>
      </c>
      <c r="D491" s="220"/>
      <c r="E491" s="165">
        <f aca="true" t="shared" si="52" ref="E491:F493">E492</f>
        <v>405154.62</v>
      </c>
      <c r="F491" s="164">
        <f t="shared" si="52"/>
        <v>261799.51</v>
      </c>
      <c r="G491" s="164">
        <f t="shared" si="38"/>
        <v>143355.11</v>
      </c>
    </row>
    <row r="492" spans="1:7" ht="33" customHeight="1">
      <c r="A492" s="157" t="s">
        <v>600</v>
      </c>
      <c r="B492" s="163"/>
      <c r="C492" s="220" t="s">
        <v>139</v>
      </c>
      <c r="D492" s="220"/>
      <c r="E492" s="165">
        <f t="shared" si="52"/>
        <v>405154.62</v>
      </c>
      <c r="F492" s="164">
        <f t="shared" si="52"/>
        <v>261799.51</v>
      </c>
      <c r="G492" s="164">
        <f t="shared" si="38"/>
        <v>143355.11</v>
      </c>
    </row>
    <row r="493" spans="1:7" ht="12.75">
      <c r="A493" s="157" t="s">
        <v>293</v>
      </c>
      <c r="B493" s="163"/>
      <c r="C493" s="220" t="s">
        <v>140</v>
      </c>
      <c r="D493" s="220"/>
      <c r="E493" s="165">
        <f t="shared" si="52"/>
        <v>405154.62</v>
      </c>
      <c r="F493" s="164">
        <f t="shared" si="52"/>
        <v>261799.51</v>
      </c>
      <c r="G493" s="164">
        <f aca="true" t="shared" si="53" ref="G493:G534">IF(IF(E493="-",0,E493)-IF(F493="-",0,F493)=0,"-",IF(E493="-",0,E493)-IF(F493="-",0,F493))</f>
        <v>143355.11</v>
      </c>
    </row>
    <row r="494" spans="1:7" ht="12.75">
      <c r="A494" s="157" t="s">
        <v>294</v>
      </c>
      <c r="B494" s="163"/>
      <c r="C494" s="220" t="s">
        <v>141</v>
      </c>
      <c r="D494" s="220"/>
      <c r="E494" s="165">
        <f>E495+E496</f>
        <v>405154.62</v>
      </c>
      <c r="F494" s="164">
        <f>F495+F496</f>
        <v>261799.51</v>
      </c>
      <c r="G494" s="164">
        <f t="shared" si="53"/>
        <v>143355.11</v>
      </c>
    </row>
    <row r="495" spans="1:7" ht="12.75">
      <c r="A495" s="157" t="s">
        <v>295</v>
      </c>
      <c r="B495" s="163"/>
      <c r="C495" s="220" t="s">
        <v>142</v>
      </c>
      <c r="D495" s="220"/>
      <c r="E495" s="165">
        <v>319031.62</v>
      </c>
      <c r="F495" s="164">
        <v>201079.67</v>
      </c>
      <c r="G495" s="164">
        <f t="shared" si="53"/>
        <v>117951.94999999998</v>
      </c>
    </row>
    <row r="496" spans="1:7" ht="12.75">
      <c r="A496" s="157" t="s">
        <v>297</v>
      </c>
      <c r="B496" s="163"/>
      <c r="C496" s="220" t="s">
        <v>143</v>
      </c>
      <c r="D496" s="220"/>
      <c r="E496" s="165">
        <v>86123</v>
      </c>
      <c r="F496" s="164">
        <v>60719.84</v>
      </c>
      <c r="G496" s="164">
        <f t="shared" si="53"/>
        <v>25403.160000000003</v>
      </c>
    </row>
    <row r="497" spans="1:7" ht="57" customHeight="1">
      <c r="A497" s="157" t="s">
        <v>683</v>
      </c>
      <c r="B497" s="163"/>
      <c r="C497" s="220" t="s">
        <v>717</v>
      </c>
      <c r="D497" s="220"/>
      <c r="E497" s="165">
        <f>E498</f>
        <v>28028.42</v>
      </c>
      <c r="F497" s="164">
        <f>F498</f>
        <v>28028.42</v>
      </c>
      <c r="G497" s="164" t="str">
        <f t="shared" si="53"/>
        <v>-</v>
      </c>
    </row>
    <row r="498" spans="1:7" ht="24.75" customHeight="1">
      <c r="A498" s="157" t="s">
        <v>666</v>
      </c>
      <c r="B498" s="163"/>
      <c r="C498" s="220" t="s">
        <v>144</v>
      </c>
      <c r="D498" s="220"/>
      <c r="E498" s="165">
        <f>E499+E506</f>
        <v>28028.42</v>
      </c>
      <c r="F498" s="164">
        <f>F499+F506</f>
        <v>28028.42</v>
      </c>
      <c r="G498" s="164" t="str">
        <f t="shared" si="53"/>
        <v>-</v>
      </c>
    </row>
    <row r="499" spans="1:7" ht="12.75">
      <c r="A499" s="157" t="s">
        <v>293</v>
      </c>
      <c r="B499" s="163"/>
      <c r="C499" s="220" t="s">
        <v>145</v>
      </c>
      <c r="D499" s="220"/>
      <c r="E499" s="165">
        <f>E500+E503</f>
        <v>14270.5</v>
      </c>
      <c r="F499" s="164">
        <f>F500+F503</f>
        <v>14270.5</v>
      </c>
      <c r="G499" s="164" t="str">
        <f t="shared" si="53"/>
        <v>-</v>
      </c>
    </row>
    <row r="500" spans="1:7" ht="12.75">
      <c r="A500" s="155" t="s">
        <v>294</v>
      </c>
      <c r="B500" s="163"/>
      <c r="C500" s="220" t="s">
        <v>678</v>
      </c>
      <c r="D500" s="220"/>
      <c r="E500" s="165">
        <f>E502+E501</f>
        <v>804.78</v>
      </c>
      <c r="F500" s="164">
        <f>F502+F501</f>
        <v>804.78</v>
      </c>
      <c r="G500" s="164"/>
    </row>
    <row r="501" spans="1:7" ht="12.75">
      <c r="A501" s="157" t="s">
        <v>295</v>
      </c>
      <c r="B501" s="163"/>
      <c r="C501" s="220" t="s">
        <v>499</v>
      </c>
      <c r="D501" s="220"/>
      <c r="E501" s="165">
        <v>804.78</v>
      </c>
      <c r="F501" s="164">
        <v>804.78</v>
      </c>
      <c r="G501" s="164"/>
    </row>
    <row r="502" spans="1:7" ht="12.75">
      <c r="A502" s="155" t="s">
        <v>297</v>
      </c>
      <c r="B502" s="163"/>
      <c r="C502" s="220" t="s">
        <v>679</v>
      </c>
      <c r="D502" s="220"/>
      <c r="E502" s="165"/>
      <c r="F502" s="164"/>
      <c r="G502" s="164"/>
    </row>
    <row r="503" spans="1:7" ht="12.75">
      <c r="A503" s="157" t="s">
        <v>298</v>
      </c>
      <c r="B503" s="163"/>
      <c r="C503" s="220" t="s">
        <v>146</v>
      </c>
      <c r="D503" s="220"/>
      <c r="E503" s="165">
        <f>E504+E505</f>
        <v>13465.72</v>
      </c>
      <c r="F503" s="164">
        <f>F504+F505</f>
        <v>13465.72</v>
      </c>
      <c r="G503" s="164" t="str">
        <f t="shared" si="53"/>
        <v>-</v>
      </c>
    </row>
    <row r="504" spans="1:7" ht="12.75">
      <c r="A504" s="157" t="s">
        <v>299</v>
      </c>
      <c r="B504" s="163"/>
      <c r="C504" s="220" t="s">
        <v>147</v>
      </c>
      <c r="D504" s="220"/>
      <c r="E504" s="165">
        <v>559.32</v>
      </c>
      <c r="F504" s="164">
        <v>559.32</v>
      </c>
      <c r="G504" s="164" t="str">
        <f t="shared" si="53"/>
        <v>-</v>
      </c>
    </row>
    <row r="505" spans="1:7" ht="12.75">
      <c r="A505" s="157" t="s">
        <v>304</v>
      </c>
      <c r="B505" s="163"/>
      <c r="C505" s="220" t="s">
        <v>148</v>
      </c>
      <c r="D505" s="220"/>
      <c r="E505" s="165">
        <v>12906.4</v>
      </c>
      <c r="F505" s="164">
        <v>12906.4</v>
      </c>
      <c r="G505" s="164" t="str">
        <f t="shared" si="53"/>
        <v>-</v>
      </c>
    </row>
    <row r="506" spans="1:7" ht="12.75">
      <c r="A506" s="157" t="s">
        <v>308</v>
      </c>
      <c r="B506" s="163"/>
      <c r="C506" s="220" t="s">
        <v>149</v>
      </c>
      <c r="D506" s="220"/>
      <c r="E506" s="165">
        <f>E507</f>
        <v>13757.92</v>
      </c>
      <c r="F506" s="164">
        <f>F507</f>
        <v>13757.92</v>
      </c>
      <c r="G506" s="164" t="str">
        <f t="shared" si="53"/>
        <v>-</v>
      </c>
    </row>
    <row r="507" spans="1:7" ht="12.75">
      <c r="A507" s="157" t="s">
        <v>310</v>
      </c>
      <c r="B507" s="163"/>
      <c r="C507" s="220" t="s">
        <v>150</v>
      </c>
      <c r="D507" s="220"/>
      <c r="E507" s="165">
        <v>13757.92</v>
      </c>
      <c r="F507" s="164">
        <v>13757.92</v>
      </c>
      <c r="G507" s="164" t="str">
        <f t="shared" si="53"/>
        <v>-</v>
      </c>
    </row>
    <row r="508" spans="1:7" s="121" customFormat="1" ht="12.75">
      <c r="A508" s="158" t="s">
        <v>684</v>
      </c>
      <c r="B508" s="161"/>
      <c r="C508" s="223" t="s">
        <v>407</v>
      </c>
      <c r="D508" s="223"/>
      <c r="E508" s="166">
        <f aca="true" t="shared" si="54" ref="E508:F514">E509</f>
        <v>2183580</v>
      </c>
      <c r="F508" s="160">
        <f t="shared" si="54"/>
        <v>1340373.52</v>
      </c>
      <c r="G508" s="162">
        <f t="shared" si="53"/>
        <v>843206.48</v>
      </c>
    </row>
    <row r="509" spans="1:7" ht="12.75">
      <c r="A509" s="157" t="s">
        <v>333</v>
      </c>
      <c r="B509" s="163"/>
      <c r="C509" s="220" t="s">
        <v>151</v>
      </c>
      <c r="D509" s="220"/>
      <c r="E509" s="165">
        <f t="shared" si="54"/>
        <v>2183580</v>
      </c>
      <c r="F509" s="164">
        <f t="shared" si="54"/>
        <v>1340373.52</v>
      </c>
      <c r="G509" s="164">
        <f t="shared" si="53"/>
        <v>843206.48</v>
      </c>
    </row>
    <row r="510" spans="1:7" ht="22.5">
      <c r="A510" s="157" t="s">
        <v>605</v>
      </c>
      <c r="B510" s="163"/>
      <c r="C510" s="220" t="s">
        <v>152</v>
      </c>
      <c r="D510" s="220"/>
      <c r="E510" s="165">
        <f t="shared" si="54"/>
        <v>2183580</v>
      </c>
      <c r="F510" s="164">
        <f t="shared" si="54"/>
        <v>1340373.52</v>
      </c>
      <c r="G510" s="164">
        <f t="shared" si="53"/>
        <v>843206.48</v>
      </c>
    </row>
    <row r="511" spans="1:7" ht="22.5">
      <c r="A511" s="157" t="s">
        <v>685</v>
      </c>
      <c r="B511" s="163"/>
      <c r="C511" s="220" t="s">
        <v>153</v>
      </c>
      <c r="D511" s="220"/>
      <c r="E511" s="165">
        <f t="shared" si="54"/>
        <v>2183580</v>
      </c>
      <c r="F511" s="164">
        <f t="shared" si="54"/>
        <v>1340373.52</v>
      </c>
      <c r="G511" s="164">
        <f t="shared" si="53"/>
        <v>843206.48</v>
      </c>
    </row>
    <row r="512" spans="1:7" ht="12.75">
      <c r="A512" s="157" t="s">
        <v>686</v>
      </c>
      <c r="B512" s="163"/>
      <c r="C512" s="220" t="s">
        <v>154</v>
      </c>
      <c r="D512" s="220"/>
      <c r="E512" s="165">
        <f t="shared" si="54"/>
        <v>2183580</v>
      </c>
      <c r="F512" s="164">
        <f t="shared" si="54"/>
        <v>1340373.52</v>
      </c>
      <c r="G512" s="164">
        <f t="shared" si="53"/>
        <v>843206.48</v>
      </c>
    </row>
    <row r="513" spans="1:7" ht="12.75">
      <c r="A513" s="157" t="s">
        <v>293</v>
      </c>
      <c r="B513" s="163"/>
      <c r="C513" s="220" t="s">
        <v>155</v>
      </c>
      <c r="D513" s="220"/>
      <c r="E513" s="169">
        <f t="shared" si="54"/>
        <v>2183580</v>
      </c>
      <c r="F513" s="149">
        <f t="shared" si="54"/>
        <v>1340373.52</v>
      </c>
      <c r="G513" s="164">
        <f t="shared" si="53"/>
        <v>843206.48</v>
      </c>
    </row>
    <row r="514" spans="1:7" ht="12.75">
      <c r="A514" s="157" t="s">
        <v>331</v>
      </c>
      <c r="B514" s="163"/>
      <c r="C514" s="220" t="s">
        <v>156</v>
      </c>
      <c r="D514" s="220"/>
      <c r="E514" s="165">
        <f t="shared" si="54"/>
        <v>2183580</v>
      </c>
      <c r="F514" s="164">
        <f t="shared" si="54"/>
        <v>1340373.52</v>
      </c>
      <c r="G514" s="164">
        <f t="shared" si="53"/>
        <v>843206.48</v>
      </c>
    </row>
    <row r="515" spans="1:7" ht="22.5">
      <c r="A515" s="157" t="s">
        <v>332</v>
      </c>
      <c r="B515" s="163"/>
      <c r="C515" s="220" t="s">
        <v>157</v>
      </c>
      <c r="D515" s="220"/>
      <c r="E515" s="165">
        <v>2183580</v>
      </c>
      <c r="F515" s="164">
        <v>1340373.52</v>
      </c>
      <c r="G515" s="164">
        <f t="shared" si="53"/>
        <v>843206.48</v>
      </c>
    </row>
    <row r="516" spans="1:7" s="121" customFormat="1" ht="12.75">
      <c r="A516" s="158" t="s">
        <v>334</v>
      </c>
      <c r="B516" s="161"/>
      <c r="C516" s="223" t="s">
        <v>836</v>
      </c>
      <c r="D516" s="223"/>
      <c r="E516" s="166">
        <f>E517+E523</f>
        <v>437080</v>
      </c>
      <c r="F516" s="162">
        <f>F517+F523</f>
        <v>337880</v>
      </c>
      <c r="G516" s="162">
        <f t="shared" si="53"/>
        <v>99200</v>
      </c>
    </row>
    <row r="517" spans="1:7" ht="12.75">
      <c r="A517" s="157" t="s">
        <v>687</v>
      </c>
      <c r="B517" s="163"/>
      <c r="C517" s="220" t="s">
        <v>837</v>
      </c>
      <c r="D517" s="220"/>
      <c r="E517" s="165">
        <f aca="true" t="shared" si="55" ref="E517:F520">E518</f>
        <v>9000</v>
      </c>
      <c r="F517" s="164">
        <f t="shared" si="55"/>
        <v>9000</v>
      </c>
      <c r="G517" s="164" t="str">
        <f t="shared" si="53"/>
        <v>-</v>
      </c>
    </row>
    <row r="518" spans="1:7" ht="22.5" customHeight="1">
      <c r="A518" s="157" t="s">
        <v>603</v>
      </c>
      <c r="B518" s="163"/>
      <c r="C518" s="220" t="s">
        <v>158</v>
      </c>
      <c r="D518" s="220"/>
      <c r="E518" s="165">
        <f t="shared" si="55"/>
        <v>9000</v>
      </c>
      <c r="F518" s="164">
        <f t="shared" si="55"/>
        <v>9000</v>
      </c>
      <c r="G518" s="164" t="str">
        <f t="shared" si="53"/>
        <v>-</v>
      </c>
    </row>
    <row r="519" spans="1:7" ht="22.5">
      <c r="A519" s="157" t="s">
        <v>719</v>
      </c>
      <c r="B519" s="163"/>
      <c r="C519" s="220" t="s">
        <v>718</v>
      </c>
      <c r="D519" s="220"/>
      <c r="E519" s="165">
        <f t="shared" si="55"/>
        <v>9000</v>
      </c>
      <c r="F519" s="164">
        <f t="shared" si="55"/>
        <v>9000</v>
      </c>
      <c r="G519" s="164" t="str">
        <f t="shared" si="53"/>
        <v>-</v>
      </c>
    </row>
    <row r="520" spans="1:7" ht="12.75">
      <c r="A520" s="157" t="s">
        <v>307</v>
      </c>
      <c r="B520" s="163"/>
      <c r="C520" s="220" t="s">
        <v>159</v>
      </c>
      <c r="D520" s="220"/>
      <c r="E520" s="165">
        <f t="shared" si="55"/>
        <v>9000</v>
      </c>
      <c r="F520" s="164">
        <f t="shared" si="55"/>
        <v>9000</v>
      </c>
      <c r="G520" s="164" t="str">
        <f t="shared" si="53"/>
        <v>-</v>
      </c>
    </row>
    <row r="521" spans="1:7" ht="12.75">
      <c r="A521" s="157" t="s">
        <v>293</v>
      </c>
      <c r="B521" s="163"/>
      <c r="C521" s="220" t="s">
        <v>160</v>
      </c>
      <c r="D521" s="220"/>
      <c r="E521" s="165">
        <f>E522</f>
        <v>9000</v>
      </c>
      <c r="F521" s="164">
        <f>F522</f>
        <v>9000</v>
      </c>
      <c r="G521" s="164" t="str">
        <f t="shared" si="53"/>
        <v>-</v>
      </c>
    </row>
    <row r="522" spans="1:7" ht="12.75">
      <c r="A522" s="157" t="s">
        <v>307</v>
      </c>
      <c r="B522" s="163"/>
      <c r="C522" s="220" t="s">
        <v>161</v>
      </c>
      <c r="D522" s="220"/>
      <c r="E522" s="165">
        <v>9000</v>
      </c>
      <c r="F522" s="164">
        <v>9000</v>
      </c>
      <c r="G522" s="164" t="str">
        <f t="shared" si="53"/>
        <v>-</v>
      </c>
    </row>
    <row r="523" spans="1:7" ht="27" customHeight="1">
      <c r="A523" s="157" t="s">
        <v>719</v>
      </c>
      <c r="B523" s="163"/>
      <c r="C523" s="220" t="s">
        <v>458</v>
      </c>
      <c r="D523" s="220"/>
      <c r="E523" s="165">
        <f aca="true" t="shared" si="56" ref="E523:F525">E524</f>
        <v>428080</v>
      </c>
      <c r="F523" s="165">
        <f t="shared" si="56"/>
        <v>328880</v>
      </c>
      <c r="G523" s="164"/>
    </row>
    <row r="524" spans="1:7" ht="12.75">
      <c r="A524" s="157" t="s">
        <v>307</v>
      </c>
      <c r="B524" s="163"/>
      <c r="C524" s="220" t="s">
        <v>459</v>
      </c>
      <c r="D524" s="220"/>
      <c r="E524" s="165">
        <f t="shared" si="56"/>
        <v>428080</v>
      </c>
      <c r="F524" s="165">
        <f t="shared" si="56"/>
        <v>328880</v>
      </c>
      <c r="G524" s="164"/>
    </row>
    <row r="525" spans="1:7" ht="12.75">
      <c r="A525" s="157" t="s">
        <v>293</v>
      </c>
      <c r="B525" s="163"/>
      <c r="C525" s="220" t="s">
        <v>460</v>
      </c>
      <c r="D525" s="220"/>
      <c r="E525" s="165">
        <f t="shared" si="56"/>
        <v>428080</v>
      </c>
      <c r="F525" s="165">
        <f t="shared" si="56"/>
        <v>328880</v>
      </c>
      <c r="G525" s="164"/>
    </row>
    <row r="526" spans="1:7" ht="12.75">
      <c r="A526" s="157" t="s">
        <v>298</v>
      </c>
      <c r="B526" s="163"/>
      <c r="C526" s="220" t="s">
        <v>461</v>
      </c>
      <c r="D526" s="220"/>
      <c r="E526" s="165">
        <f>E527+E528+E529</f>
        <v>428080</v>
      </c>
      <c r="F526" s="165">
        <f>F527+F528+F529</f>
        <v>328880</v>
      </c>
      <c r="G526" s="164"/>
    </row>
    <row r="527" spans="1:7" ht="12.75">
      <c r="A527" s="157" t="s">
        <v>300</v>
      </c>
      <c r="B527" s="163"/>
      <c r="C527" s="220" t="s">
        <v>462</v>
      </c>
      <c r="D527" s="220"/>
      <c r="E527" s="165">
        <v>55500</v>
      </c>
      <c r="F527" s="164">
        <v>55500</v>
      </c>
      <c r="G527" s="164"/>
    </row>
    <row r="528" spans="1:7" ht="12.75">
      <c r="A528" s="157" t="s">
        <v>304</v>
      </c>
      <c r="B528" s="163"/>
      <c r="C528" s="220" t="s">
        <v>463</v>
      </c>
      <c r="D528" s="220"/>
      <c r="E528" s="165">
        <v>28080</v>
      </c>
      <c r="F528" s="164">
        <v>28080</v>
      </c>
      <c r="G528" s="164"/>
    </row>
    <row r="529" spans="1:7" ht="12.75">
      <c r="A529" s="157" t="s">
        <v>307</v>
      </c>
      <c r="B529" s="163"/>
      <c r="C529" s="220" t="s">
        <v>464</v>
      </c>
      <c r="D529" s="220"/>
      <c r="E529" s="165">
        <v>344500</v>
      </c>
      <c r="F529" s="164">
        <v>245300</v>
      </c>
      <c r="G529" s="164"/>
    </row>
    <row r="530" spans="1:7" s="121" customFormat="1" ht="25.5">
      <c r="A530" s="158" t="s">
        <v>720</v>
      </c>
      <c r="B530" s="161"/>
      <c r="C530" s="223" t="s">
        <v>162</v>
      </c>
      <c r="D530" s="223"/>
      <c r="E530" s="170" t="str">
        <f aca="true" t="shared" si="57" ref="E530:F535">E531</f>
        <v>646575,0</v>
      </c>
      <c r="F530" s="162" t="str">
        <f t="shared" si="57"/>
        <v>454944,05</v>
      </c>
      <c r="G530" s="162">
        <f t="shared" si="53"/>
        <v>191630.95</v>
      </c>
    </row>
    <row r="531" spans="1:7" ht="22.5">
      <c r="A531" s="157" t="s">
        <v>721</v>
      </c>
      <c r="B531" s="163"/>
      <c r="C531" s="220" t="s">
        <v>163</v>
      </c>
      <c r="D531" s="220"/>
      <c r="E531" s="171" t="str">
        <f t="shared" si="57"/>
        <v>646575,0</v>
      </c>
      <c r="F531" s="164" t="str">
        <f t="shared" si="57"/>
        <v>454944,05</v>
      </c>
      <c r="G531" s="164">
        <f t="shared" si="53"/>
        <v>191630.95</v>
      </c>
    </row>
    <row r="532" spans="1:7" ht="22.5">
      <c r="A532" s="157" t="s">
        <v>605</v>
      </c>
      <c r="B532" s="163"/>
      <c r="C532" s="220" t="s">
        <v>164</v>
      </c>
      <c r="D532" s="220"/>
      <c r="E532" s="171" t="str">
        <f t="shared" si="57"/>
        <v>646575,0</v>
      </c>
      <c r="F532" s="164" t="str">
        <f t="shared" si="57"/>
        <v>454944,05</v>
      </c>
      <c r="G532" s="164">
        <f t="shared" si="53"/>
        <v>191630.95</v>
      </c>
    </row>
    <row r="533" spans="1:7" ht="12.75">
      <c r="A533" s="157" t="s">
        <v>722</v>
      </c>
      <c r="B533" s="163"/>
      <c r="C533" s="220" t="s">
        <v>165</v>
      </c>
      <c r="D533" s="220"/>
      <c r="E533" s="171" t="str">
        <f t="shared" si="57"/>
        <v>646575,0</v>
      </c>
      <c r="F533" s="164" t="str">
        <f t="shared" si="57"/>
        <v>454944,05</v>
      </c>
      <c r="G533" s="164">
        <f t="shared" si="53"/>
        <v>191630.95</v>
      </c>
    </row>
    <row r="534" spans="1:7" ht="12.75">
      <c r="A534" s="157" t="s">
        <v>307</v>
      </c>
      <c r="B534" s="163"/>
      <c r="C534" s="220" t="s">
        <v>166</v>
      </c>
      <c r="D534" s="220"/>
      <c r="E534" s="171" t="str">
        <f t="shared" si="57"/>
        <v>646575,0</v>
      </c>
      <c r="F534" s="164" t="str">
        <f t="shared" si="57"/>
        <v>454944,05</v>
      </c>
      <c r="G534" s="164">
        <f t="shared" si="53"/>
        <v>191630.95</v>
      </c>
    </row>
    <row r="535" spans="1:7" ht="12.75">
      <c r="A535" s="157" t="s">
        <v>293</v>
      </c>
      <c r="B535" s="163"/>
      <c r="C535" s="220" t="s">
        <v>167</v>
      </c>
      <c r="D535" s="220"/>
      <c r="E535" s="171" t="str">
        <f t="shared" si="57"/>
        <v>646575,0</v>
      </c>
      <c r="F535" s="164" t="str">
        <f t="shared" si="57"/>
        <v>454944,05</v>
      </c>
      <c r="G535" s="164">
        <f>IF(IF(E535="-",0,E535)-IF(F535="-",0,F535)=0,"-",IF(E535="-",0,E535)-IF(F535="-",0,F535))</f>
        <v>191630.95</v>
      </c>
    </row>
    <row r="536" spans="1:7" ht="20.25" customHeight="1">
      <c r="A536" s="157" t="s">
        <v>723</v>
      </c>
      <c r="B536" s="114"/>
      <c r="C536" s="222" t="s">
        <v>168</v>
      </c>
      <c r="D536" s="222"/>
      <c r="E536" s="120" t="s">
        <v>457</v>
      </c>
      <c r="F536" s="120" t="s">
        <v>817</v>
      </c>
      <c r="G536" s="150">
        <v>454944.05</v>
      </c>
    </row>
    <row r="537" spans="1:7" ht="12.75">
      <c r="A537" s="157" t="s">
        <v>724</v>
      </c>
      <c r="B537" s="114"/>
      <c r="C537" s="222" t="s">
        <v>169</v>
      </c>
      <c r="D537" s="222"/>
      <c r="E537" s="149">
        <v>646575</v>
      </c>
      <c r="F537" s="120" t="s">
        <v>817</v>
      </c>
      <c r="G537" s="150">
        <v>545944.05</v>
      </c>
    </row>
    <row r="538" spans="1:7" s="121" customFormat="1" ht="12.75">
      <c r="A538" s="154" t="s">
        <v>662</v>
      </c>
      <c r="B538" s="122"/>
      <c r="C538" s="221"/>
      <c r="D538" s="221"/>
      <c r="E538" s="123">
        <f>доходы!I22-Расходы!E13</f>
        <v>3465059.220000148</v>
      </c>
      <c r="F538" s="123">
        <f>доходы!J22-Расходы!F13</f>
        <v>6089625.3000000715</v>
      </c>
      <c r="G538" s="123">
        <f>доходы!K22-Расходы!G13</f>
        <v>-2624566.0799999237</v>
      </c>
    </row>
  </sheetData>
  <sheetProtection/>
  <mergeCells count="534">
    <mergeCell ref="C353:D353"/>
    <mergeCell ref="C437:D437"/>
    <mergeCell ref="C438:D438"/>
    <mergeCell ref="C439:D439"/>
    <mergeCell ref="C411:D411"/>
    <mergeCell ref="C412:D412"/>
    <mergeCell ref="C404:D404"/>
    <mergeCell ref="C401:D401"/>
    <mergeCell ref="C406:D406"/>
    <mergeCell ref="C467:D467"/>
    <mergeCell ref="C460:D460"/>
    <mergeCell ref="C461:D461"/>
    <mergeCell ref="C425:D425"/>
    <mergeCell ref="C426:D426"/>
    <mergeCell ref="C440:D440"/>
    <mergeCell ref="C441:D441"/>
    <mergeCell ref="C442:D442"/>
    <mergeCell ref="C443:D443"/>
    <mergeCell ref="C448:D448"/>
    <mergeCell ref="C408:D408"/>
    <mergeCell ref="C466:D466"/>
    <mergeCell ref="C449:D449"/>
    <mergeCell ref="C444:D444"/>
    <mergeCell ref="C445:D445"/>
    <mergeCell ref="C446:D446"/>
    <mergeCell ref="C414:D414"/>
    <mergeCell ref="C465:D465"/>
    <mergeCell ref="C422:D422"/>
    <mergeCell ref="C447:D447"/>
    <mergeCell ref="C285:D285"/>
    <mergeCell ref="C430:D430"/>
    <mergeCell ref="C459:D459"/>
    <mergeCell ref="C415:D415"/>
    <mergeCell ref="C416:D416"/>
    <mergeCell ref="C409:D409"/>
    <mergeCell ref="C410:D410"/>
    <mergeCell ref="C405:D405"/>
    <mergeCell ref="C397:D397"/>
    <mergeCell ref="C407:D407"/>
    <mergeCell ref="C242:D242"/>
    <mergeCell ref="C244:D244"/>
    <mergeCell ref="C436:D436"/>
    <mergeCell ref="C286:D286"/>
    <mergeCell ref="C432:D432"/>
    <mergeCell ref="C417:D417"/>
    <mergeCell ref="C418:D418"/>
    <mergeCell ref="C419:D419"/>
    <mergeCell ref="C420:D420"/>
    <mergeCell ref="C413:D413"/>
    <mergeCell ref="C475:D475"/>
    <mergeCell ref="C220:D220"/>
    <mergeCell ref="C221:D221"/>
    <mergeCell ref="C222:D222"/>
    <mergeCell ref="C361:D361"/>
    <mergeCell ref="C282:D282"/>
    <mergeCell ref="C283:D283"/>
    <mergeCell ref="C284:D284"/>
    <mergeCell ref="C240:D240"/>
    <mergeCell ref="C241:D241"/>
    <mergeCell ref="C521:D521"/>
    <mergeCell ref="C243:D243"/>
    <mergeCell ref="C435:D435"/>
    <mergeCell ref="C485:D485"/>
    <mergeCell ref="C488:D488"/>
    <mergeCell ref="C483:D483"/>
    <mergeCell ref="C486:D486"/>
    <mergeCell ref="C481:D481"/>
    <mergeCell ref="C482:D482"/>
    <mergeCell ref="C474:D474"/>
    <mergeCell ref="C526:D526"/>
    <mergeCell ref="C527:D527"/>
    <mergeCell ref="C528:D528"/>
    <mergeCell ref="C529:D529"/>
    <mergeCell ref="C523:D523"/>
    <mergeCell ref="C524:D524"/>
    <mergeCell ref="C525:D525"/>
    <mergeCell ref="C194:D194"/>
    <mergeCell ref="C195:D195"/>
    <mergeCell ref="C196:D196"/>
    <mergeCell ref="C197:D197"/>
    <mergeCell ref="C198:D198"/>
    <mergeCell ref="C199:D199"/>
    <mergeCell ref="C200:D200"/>
    <mergeCell ref="C434:D434"/>
    <mergeCell ref="C433:D433"/>
    <mergeCell ref="C421:D421"/>
    <mergeCell ref="C427:D427"/>
    <mergeCell ref="C428:D428"/>
    <mergeCell ref="C429:D429"/>
    <mergeCell ref="C431:D431"/>
    <mergeCell ref="C402:D402"/>
    <mergeCell ref="C403:D403"/>
    <mergeCell ref="C516:D516"/>
    <mergeCell ref="C517:D517"/>
    <mergeCell ref="C535:D535"/>
    <mergeCell ref="C531:D531"/>
    <mergeCell ref="C532:D532"/>
    <mergeCell ref="C533:D533"/>
    <mergeCell ref="C534:D534"/>
    <mergeCell ref="C522:D522"/>
    <mergeCell ref="C530:D530"/>
    <mergeCell ref="C520:D520"/>
    <mergeCell ref="C518:D518"/>
    <mergeCell ref="C519:D519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04:D504"/>
    <mergeCell ref="C505:D505"/>
    <mergeCell ref="C506:D506"/>
    <mergeCell ref="C507:D507"/>
    <mergeCell ref="C497:D497"/>
    <mergeCell ref="C498:D498"/>
    <mergeCell ref="C499:D499"/>
    <mergeCell ref="C503:D503"/>
    <mergeCell ref="C500:D500"/>
    <mergeCell ref="C502:D502"/>
    <mergeCell ref="C501:D501"/>
    <mergeCell ref="C493:D493"/>
    <mergeCell ref="C494:D494"/>
    <mergeCell ref="C495:D495"/>
    <mergeCell ref="C496:D496"/>
    <mergeCell ref="C491:D491"/>
    <mergeCell ref="C492:D492"/>
    <mergeCell ref="C484:D484"/>
    <mergeCell ref="C490:D490"/>
    <mergeCell ref="C489:D489"/>
    <mergeCell ref="C487:D487"/>
    <mergeCell ref="C476:D476"/>
    <mergeCell ref="C477:D477"/>
    <mergeCell ref="C480:D480"/>
    <mergeCell ref="C478:D478"/>
    <mergeCell ref="C479:D479"/>
    <mergeCell ref="C473:D473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398:D398"/>
    <mergeCell ref="C399:D399"/>
    <mergeCell ref="C400:D400"/>
    <mergeCell ref="C393:D393"/>
    <mergeCell ref="C394:D394"/>
    <mergeCell ref="C395:D395"/>
    <mergeCell ref="C396:D396"/>
    <mergeCell ref="C389:D389"/>
    <mergeCell ref="C390:D390"/>
    <mergeCell ref="C391:D391"/>
    <mergeCell ref="C392:D392"/>
    <mergeCell ref="C385:D385"/>
    <mergeCell ref="C386:D386"/>
    <mergeCell ref="C387:D387"/>
    <mergeCell ref="C388:D388"/>
    <mergeCell ref="C384:D384"/>
    <mergeCell ref="C379:D379"/>
    <mergeCell ref="C381:D381"/>
    <mergeCell ref="C380:D380"/>
    <mergeCell ref="C377:D377"/>
    <mergeCell ref="C378:D378"/>
    <mergeCell ref="C382:D382"/>
    <mergeCell ref="C383:D383"/>
    <mergeCell ref="C373:D373"/>
    <mergeCell ref="C374:D374"/>
    <mergeCell ref="C375:D375"/>
    <mergeCell ref="C376:D376"/>
    <mergeCell ref="C369:D369"/>
    <mergeCell ref="C370:D370"/>
    <mergeCell ref="C371:D371"/>
    <mergeCell ref="C372:D372"/>
    <mergeCell ref="C360:D360"/>
    <mergeCell ref="C366:D366"/>
    <mergeCell ref="C367:D367"/>
    <mergeCell ref="C368:D368"/>
    <mergeCell ref="C354:D354"/>
    <mergeCell ref="C355:D355"/>
    <mergeCell ref="C356:D356"/>
    <mergeCell ref="C359:D359"/>
    <mergeCell ref="C357:D357"/>
    <mergeCell ref="C358:D358"/>
    <mergeCell ref="C20:D20"/>
    <mergeCell ref="C21:D21"/>
    <mergeCell ref="C35:D35"/>
    <mergeCell ref="C22:D22"/>
    <mergeCell ref="C23:D23"/>
    <mergeCell ref="C24:D24"/>
    <mergeCell ref="C25:D25"/>
    <mergeCell ref="C26:D26"/>
    <mergeCell ref="C29:D29"/>
    <mergeCell ref="C30:D30"/>
    <mergeCell ref="C16:D16"/>
    <mergeCell ref="A2:E2"/>
    <mergeCell ref="A4:A11"/>
    <mergeCell ref="B4:B11"/>
    <mergeCell ref="C4:D11"/>
    <mergeCell ref="E4:E11"/>
    <mergeCell ref="C14:D14"/>
    <mergeCell ref="F4:F9"/>
    <mergeCell ref="G4:G9"/>
    <mergeCell ref="C12:D12"/>
    <mergeCell ref="C28:D28"/>
    <mergeCell ref="C27:D27"/>
    <mergeCell ref="C13:D13"/>
    <mergeCell ref="C15:D15"/>
    <mergeCell ref="C17:D17"/>
    <mergeCell ref="C18:D18"/>
    <mergeCell ref="C19:D19"/>
    <mergeCell ref="C33:D33"/>
    <mergeCell ref="C31:D31"/>
    <mergeCell ref="C32:D32"/>
    <mergeCell ref="C34:D34"/>
    <mergeCell ref="C40:D40"/>
    <mergeCell ref="C41:D41"/>
    <mergeCell ref="C42:D42"/>
    <mergeCell ref="C43:D43"/>
    <mergeCell ref="C36:D36"/>
    <mergeCell ref="C37:D37"/>
    <mergeCell ref="C38:D38"/>
    <mergeCell ref="C39:D39"/>
    <mergeCell ref="C44:D44"/>
    <mergeCell ref="C45:D45"/>
    <mergeCell ref="C58:D58"/>
    <mergeCell ref="C57:D57"/>
    <mergeCell ref="C46:D46"/>
    <mergeCell ref="C47:D47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70:D70"/>
    <mergeCell ref="C71:D71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82:D82"/>
    <mergeCell ref="C83:D83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94:D94"/>
    <mergeCell ref="C95:D95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33:D133"/>
    <mergeCell ref="C134:D134"/>
    <mergeCell ref="C120:D120"/>
    <mergeCell ref="C121:D121"/>
    <mergeCell ref="C122:D122"/>
    <mergeCell ref="C123:D123"/>
    <mergeCell ref="C124:D124"/>
    <mergeCell ref="C125:D125"/>
    <mergeCell ref="C126:D126"/>
    <mergeCell ref="C130:D130"/>
    <mergeCell ref="C131:D131"/>
    <mergeCell ref="C132:D132"/>
    <mergeCell ref="C128:D128"/>
    <mergeCell ref="C129:D129"/>
    <mergeCell ref="C127:D127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93:D193"/>
    <mergeCell ref="C201:D201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212:D212"/>
    <mergeCell ref="C213:D213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32:D232"/>
    <mergeCell ref="C233:D233"/>
    <mergeCell ref="C214:D214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49:D249"/>
    <mergeCell ref="C250:D250"/>
    <mergeCell ref="C234:D234"/>
    <mergeCell ref="C235:D235"/>
    <mergeCell ref="C236:D236"/>
    <mergeCell ref="C237:D237"/>
    <mergeCell ref="C238:D238"/>
    <mergeCell ref="C239:D239"/>
    <mergeCell ref="C245:D245"/>
    <mergeCell ref="C246:D246"/>
    <mergeCell ref="C247:D247"/>
    <mergeCell ref="C248:D248"/>
    <mergeCell ref="C261:D261"/>
    <mergeCell ref="C262:D262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73:D273"/>
    <mergeCell ref="C274:D274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90:D290"/>
    <mergeCell ref="C291:D291"/>
    <mergeCell ref="C275:D275"/>
    <mergeCell ref="C276:D276"/>
    <mergeCell ref="C277:D277"/>
    <mergeCell ref="C278:D278"/>
    <mergeCell ref="C279:D279"/>
    <mergeCell ref="C280:D280"/>
    <mergeCell ref="C281:D281"/>
    <mergeCell ref="C287:D287"/>
    <mergeCell ref="C288:D288"/>
    <mergeCell ref="C289:D289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315:D315"/>
    <mergeCell ref="C316:D316"/>
    <mergeCell ref="C304:D304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36:D336"/>
    <mergeCell ref="C323:D323"/>
    <mergeCell ref="C324:D324"/>
    <mergeCell ref="C325:D325"/>
    <mergeCell ref="C326:D326"/>
    <mergeCell ref="C343:D343"/>
    <mergeCell ref="C344:D344"/>
    <mergeCell ref="C345:D345"/>
    <mergeCell ref="C329:D329"/>
    <mergeCell ref="C330:D330"/>
    <mergeCell ref="C331:D331"/>
    <mergeCell ref="C332:D332"/>
    <mergeCell ref="C333:D333"/>
    <mergeCell ref="C334:D334"/>
    <mergeCell ref="C335:D335"/>
    <mergeCell ref="C341:D341"/>
    <mergeCell ref="C346:D346"/>
    <mergeCell ref="C349:D349"/>
    <mergeCell ref="C337:D337"/>
    <mergeCell ref="C338:D338"/>
    <mergeCell ref="C347:D347"/>
    <mergeCell ref="C348:D348"/>
    <mergeCell ref="C339:D339"/>
    <mergeCell ref="C340:D340"/>
    <mergeCell ref="C342:D342"/>
    <mergeCell ref="C538:D538"/>
    <mergeCell ref="C536:D536"/>
    <mergeCell ref="C537:D537"/>
    <mergeCell ref="C350:D350"/>
    <mergeCell ref="C351:D351"/>
    <mergeCell ref="C352:D352"/>
    <mergeCell ref="C363:D363"/>
    <mergeCell ref="C364:D364"/>
    <mergeCell ref="C365:D365"/>
    <mergeCell ref="C362:D362"/>
    <mergeCell ref="C305:D305"/>
    <mergeCell ref="C215:D215"/>
    <mergeCell ref="C216:D216"/>
    <mergeCell ref="C217:D217"/>
    <mergeCell ref="C218:D218"/>
    <mergeCell ref="C219:D219"/>
    <mergeCell ref="C298:D298"/>
    <mergeCell ref="C299:D299"/>
    <mergeCell ref="C300:D300"/>
    <mergeCell ref="C301:D301"/>
    <mergeCell ref="C423:D423"/>
    <mergeCell ref="C424:D424"/>
    <mergeCell ref="C472:D472"/>
    <mergeCell ref="C471:D471"/>
    <mergeCell ref="C470:D470"/>
    <mergeCell ref="C464:D464"/>
    <mergeCell ref="C463:D463"/>
    <mergeCell ref="C462:D462"/>
    <mergeCell ref="C469:D469"/>
    <mergeCell ref="C468:D468"/>
  </mergeCells>
  <conditionalFormatting sqref="F535:G535 F527:F534 F489:F522 F422:G426 F259:F281 E398:E400 G427:G534 F225:F239 E376:E379 F244:F257 F200:F223 E13:G13 F15:F192 E15:E21 E77:E80 F348 F350:F356 F286:F346 F406:F421 G15:G421 F478:F487 F459:F476 F450:F454 F427:F436 F359:F363 F365:F40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8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261"/>
      <c r="B1" s="261"/>
      <c r="C1" s="261"/>
      <c r="D1" s="261"/>
      <c r="E1" s="261"/>
      <c r="F1" s="261"/>
    </row>
    <row r="2" spans="1:6" ht="12.75" customHeight="1">
      <c r="A2" s="260" t="s">
        <v>287</v>
      </c>
      <c r="B2" s="260"/>
      <c r="C2" s="260"/>
      <c r="D2" s="260"/>
      <c r="E2" s="260"/>
      <c r="F2" s="260"/>
    </row>
    <row r="3" spans="1:6" ht="9" customHeight="1" thickBot="1">
      <c r="A3" s="7"/>
      <c r="B3" s="14"/>
      <c r="C3" s="9"/>
      <c r="D3" s="8"/>
      <c r="E3" s="8"/>
      <c r="F3" s="6"/>
    </row>
    <row r="4" spans="1:6" ht="13.5" customHeight="1">
      <c r="A4" s="262" t="s">
        <v>277</v>
      </c>
      <c r="B4" s="265" t="s">
        <v>278</v>
      </c>
      <c r="C4" s="271" t="s">
        <v>286</v>
      </c>
      <c r="D4" s="268" t="s">
        <v>282</v>
      </c>
      <c r="E4" s="268" t="s">
        <v>279</v>
      </c>
      <c r="F4" s="273" t="s">
        <v>281</v>
      </c>
    </row>
    <row r="5" spans="1:6" ht="4.5" customHeight="1">
      <c r="A5" s="263"/>
      <c r="B5" s="266"/>
      <c r="C5" s="272"/>
      <c r="D5" s="269"/>
      <c r="E5" s="269"/>
      <c r="F5" s="274"/>
    </row>
    <row r="6" spans="1:6" ht="6" customHeight="1">
      <c r="A6" s="263"/>
      <c r="B6" s="266"/>
      <c r="C6" s="272"/>
      <c r="D6" s="269"/>
      <c r="E6" s="269"/>
      <c r="F6" s="274"/>
    </row>
    <row r="7" spans="1:6" ht="4.5" customHeight="1">
      <c r="A7" s="263"/>
      <c r="B7" s="266"/>
      <c r="C7" s="272"/>
      <c r="D7" s="269"/>
      <c r="E7" s="269"/>
      <c r="F7" s="274"/>
    </row>
    <row r="8" spans="1:6" ht="6" customHeight="1">
      <c r="A8" s="263"/>
      <c r="B8" s="266"/>
      <c r="C8" s="272"/>
      <c r="D8" s="269"/>
      <c r="E8" s="269"/>
      <c r="F8" s="274"/>
    </row>
    <row r="9" spans="1:6" ht="6" customHeight="1">
      <c r="A9" s="263"/>
      <c r="B9" s="266"/>
      <c r="C9" s="272"/>
      <c r="D9" s="269"/>
      <c r="E9" s="269"/>
      <c r="F9" s="274"/>
    </row>
    <row r="10" spans="1:6" ht="18" customHeight="1">
      <c r="A10" s="264"/>
      <c r="B10" s="267"/>
      <c r="C10" s="209"/>
      <c r="D10" s="270"/>
      <c r="E10" s="270"/>
      <c r="F10" s="275"/>
    </row>
    <row r="11" spans="1:6" ht="13.5" customHeight="1" thickBot="1">
      <c r="A11" s="10">
        <v>1</v>
      </c>
      <c r="B11" s="11">
        <v>2</v>
      </c>
      <c r="C11" s="15">
        <v>3</v>
      </c>
      <c r="D11" s="12" t="s">
        <v>274</v>
      </c>
      <c r="E11" s="16" t="s">
        <v>275</v>
      </c>
      <c r="F11" s="13" t="s">
        <v>280</v>
      </c>
    </row>
    <row r="12" spans="1:6" ht="12.75">
      <c r="A12" s="73" t="s">
        <v>841</v>
      </c>
      <c r="B12" s="74">
        <v>500</v>
      </c>
      <c r="C12" s="61" t="s">
        <v>404</v>
      </c>
      <c r="D12" s="75">
        <f>D14</f>
        <v>-3465059.219999995</v>
      </c>
      <c r="E12" s="76">
        <f>E14</f>
        <v>-6089625.299999978</v>
      </c>
      <c r="F12" s="22">
        <f>D12-E12</f>
        <v>2624566.0799999833</v>
      </c>
    </row>
    <row r="13" spans="1:6" ht="31.5" customHeight="1">
      <c r="A13" s="77" t="s">
        <v>292</v>
      </c>
      <c r="B13" s="253" t="s">
        <v>842</v>
      </c>
      <c r="C13" s="78"/>
      <c r="D13" s="63"/>
      <c r="E13" s="79"/>
      <c r="F13" s="255">
        <f>D14-E14</f>
        <v>2624566.0799999833</v>
      </c>
    </row>
    <row r="14" spans="1:6" ht="12.75">
      <c r="A14" s="80" t="s">
        <v>844</v>
      </c>
      <c r="B14" s="254"/>
      <c r="C14" s="81" t="s">
        <v>404</v>
      </c>
      <c r="D14" s="82">
        <f>D16+D21</f>
        <v>-3465059.219999995</v>
      </c>
      <c r="E14" s="82">
        <f>E16+E21</f>
        <v>-6089625.299999978</v>
      </c>
      <c r="F14" s="256"/>
    </row>
    <row r="15" spans="1:6" ht="12.75">
      <c r="A15" s="83" t="s">
        <v>845</v>
      </c>
      <c r="B15" s="257"/>
      <c r="C15" s="84"/>
      <c r="D15" s="39"/>
      <c r="E15" s="85"/>
      <c r="F15" s="258">
        <v>0</v>
      </c>
    </row>
    <row r="16" spans="1:6" ht="36.75" customHeight="1">
      <c r="A16" s="86" t="s">
        <v>335</v>
      </c>
      <c r="B16" s="254"/>
      <c r="C16" s="87" t="s">
        <v>395</v>
      </c>
      <c r="D16" s="88">
        <f>D17+D19</f>
        <v>-8137344.84</v>
      </c>
      <c r="E16" s="88">
        <f>E17+E19</f>
        <v>-8137344.84</v>
      </c>
      <c r="F16" s="259"/>
    </row>
    <row r="17" spans="1:6" ht="22.5">
      <c r="A17" s="23" t="s">
        <v>343</v>
      </c>
      <c r="B17" s="26"/>
      <c r="C17" s="89" t="s">
        <v>846</v>
      </c>
      <c r="D17" s="25">
        <f>D18</f>
        <v>0</v>
      </c>
      <c r="E17" s="25">
        <f>E18</f>
        <v>0</v>
      </c>
      <c r="F17" s="24"/>
    </row>
    <row r="18" spans="1:6" ht="33.75">
      <c r="A18" s="90" t="s">
        <v>394</v>
      </c>
      <c r="B18" s="18"/>
      <c r="C18" s="91" t="s">
        <v>336</v>
      </c>
      <c r="D18" s="19"/>
      <c r="E18" s="19"/>
      <c r="F18" s="22"/>
    </row>
    <row r="19" spans="1:6" ht="33.75">
      <c r="A19" s="20" t="s">
        <v>341</v>
      </c>
      <c r="B19" s="18"/>
      <c r="C19" s="89" t="s">
        <v>847</v>
      </c>
      <c r="D19" s="19">
        <f>D20</f>
        <v>-8137344.84</v>
      </c>
      <c r="E19" s="19">
        <f>E20</f>
        <v>-8137344.84</v>
      </c>
      <c r="F19" s="22"/>
    </row>
    <row r="20" spans="1:6" ht="33.75">
      <c r="A20" s="90" t="s">
        <v>340</v>
      </c>
      <c r="B20" s="18"/>
      <c r="C20" s="91" t="s">
        <v>342</v>
      </c>
      <c r="D20" s="19">
        <v>-8137344.84</v>
      </c>
      <c r="E20" s="19">
        <v>-8137344.84</v>
      </c>
      <c r="F20" s="92">
        <v>0</v>
      </c>
    </row>
    <row r="21" spans="1:6" ht="12.75">
      <c r="A21" s="23" t="s">
        <v>848</v>
      </c>
      <c r="B21" s="18" t="s">
        <v>337</v>
      </c>
      <c r="C21" s="89" t="s">
        <v>392</v>
      </c>
      <c r="D21" s="25">
        <f>D26+D22</f>
        <v>4672285.620000005</v>
      </c>
      <c r="E21" s="19">
        <f>E22+E26</f>
        <v>2047719.5400000215</v>
      </c>
      <c r="F21" s="22">
        <f aca="true" t="shared" si="0" ref="F21:F29">D21-E21</f>
        <v>2624566.0799999833</v>
      </c>
    </row>
    <row r="22" spans="1:6" ht="12.75">
      <c r="A22" s="21" t="s">
        <v>393</v>
      </c>
      <c r="B22" s="18" t="s">
        <v>338</v>
      </c>
      <c r="C22" s="91" t="s">
        <v>849</v>
      </c>
      <c r="D22" s="19">
        <f>D23</f>
        <v>-732187894.45</v>
      </c>
      <c r="E22" s="93">
        <f>E23+E2</f>
        <v>-437696944.33</v>
      </c>
      <c r="F22" s="22">
        <f t="shared" si="0"/>
        <v>-294490950.12000006</v>
      </c>
    </row>
    <row r="23" spans="1:6" ht="12.75">
      <c r="A23" s="21" t="s">
        <v>851</v>
      </c>
      <c r="B23" s="18"/>
      <c r="C23" s="91" t="s">
        <v>852</v>
      </c>
      <c r="D23" s="19">
        <f>D24</f>
        <v>-732187894.45</v>
      </c>
      <c r="E23" s="19">
        <f>E24</f>
        <v>-437696944.33</v>
      </c>
      <c r="F23" s="22">
        <f t="shared" si="0"/>
        <v>-294490950.12000006</v>
      </c>
    </row>
    <row r="24" spans="1:6" ht="24.75" customHeight="1">
      <c r="A24" s="20" t="s">
        <v>853</v>
      </c>
      <c r="B24" s="18" t="s">
        <v>288</v>
      </c>
      <c r="C24" s="91" t="s">
        <v>854</v>
      </c>
      <c r="D24" s="19">
        <f>D25</f>
        <v>-732187894.45</v>
      </c>
      <c r="E24" s="167">
        <f>E25</f>
        <v>-437696944.33</v>
      </c>
      <c r="F24" s="22">
        <f t="shared" si="0"/>
        <v>-294490950.12000006</v>
      </c>
    </row>
    <row r="25" spans="1:6" ht="33" customHeight="1">
      <c r="A25" s="20" t="s">
        <v>391</v>
      </c>
      <c r="B25" s="18"/>
      <c r="C25" s="91" t="s">
        <v>855</v>
      </c>
      <c r="D25" s="19">
        <f>-728494194.45-3693700</f>
        <v>-732187894.45</v>
      </c>
      <c r="E25" s="167">
        <v>-437696944.33</v>
      </c>
      <c r="F25" s="22">
        <f t="shared" si="0"/>
        <v>-294490950.12000006</v>
      </c>
    </row>
    <row r="26" spans="1:6" ht="12.75">
      <c r="A26" s="21" t="s">
        <v>390</v>
      </c>
      <c r="B26" s="94">
        <v>720</v>
      </c>
      <c r="C26" s="91" t="s">
        <v>856</v>
      </c>
      <c r="D26" s="19">
        <f>D27</f>
        <v>736860180.07</v>
      </c>
      <c r="E26" s="172">
        <f>E27</f>
        <v>439744663.87</v>
      </c>
      <c r="F26" s="22">
        <f t="shared" si="0"/>
        <v>297115516.20000005</v>
      </c>
    </row>
    <row r="27" spans="1:6" ht="12.75">
      <c r="A27" s="21" t="s">
        <v>389</v>
      </c>
      <c r="B27" s="69"/>
      <c r="C27" s="91" t="s">
        <v>857</v>
      </c>
      <c r="D27" s="19">
        <f>D29</f>
        <v>736860180.07</v>
      </c>
      <c r="E27" s="172">
        <f>E28</f>
        <v>439744663.87</v>
      </c>
      <c r="F27" s="22">
        <f t="shared" si="0"/>
        <v>297115516.20000005</v>
      </c>
    </row>
    <row r="28" spans="1:6" ht="22.5">
      <c r="A28" s="21" t="s">
        <v>387</v>
      </c>
      <c r="B28" s="69"/>
      <c r="C28" s="91" t="s">
        <v>388</v>
      </c>
      <c r="D28" s="19">
        <f>D29</f>
        <v>736860180.07</v>
      </c>
      <c r="E28" s="172">
        <f>E29</f>
        <v>439744663.87</v>
      </c>
      <c r="F28" s="22">
        <f t="shared" si="0"/>
        <v>297115516.20000005</v>
      </c>
    </row>
    <row r="29" spans="1:6" ht="22.5">
      <c r="A29" s="21" t="s">
        <v>386</v>
      </c>
      <c r="B29" s="69"/>
      <c r="C29" s="91" t="s">
        <v>339</v>
      </c>
      <c r="D29" s="19">
        <f>8137344.84+725029135.23+3693700</f>
        <v>736860180.07</v>
      </c>
      <c r="E29" s="167">
        <v>439744663.87</v>
      </c>
      <c r="F29" s="22">
        <f t="shared" si="0"/>
        <v>297115516.20000005</v>
      </c>
    </row>
    <row r="33" spans="1:4" ht="12.75">
      <c r="A33" t="s">
        <v>396</v>
      </c>
      <c r="B33" t="s">
        <v>397</v>
      </c>
      <c r="D33" s="58" t="s">
        <v>858</v>
      </c>
    </row>
    <row r="34" ht="12.75">
      <c r="A34" t="s">
        <v>400</v>
      </c>
    </row>
    <row r="35" spans="1:6" ht="15" customHeight="1">
      <c r="A35" s="50"/>
      <c r="B35" s="50"/>
      <c r="C35" s="59"/>
      <c r="D35" s="60"/>
      <c r="E35" s="60"/>
      <c r="F35" s="60"/>
    </row>
    <row r="36" spans="1:4" ht="12.75" customHeight="1">
      <c r="A36" t="s">
        <v>398</v>
      </c>
      <c r="B36" t="s">
        <v>397</v>
      </c>
      <c r="D36" s="58" t="s">
        <v>399</v>
      </c>
    </row>
    <row r="37" ht="12.75" customHeight="1">
      <c r="A37" t="s">
        <v>401</v>
      </c>
    </row>
    <row r="38" spans="1:6" ht="10.5" customHeight="1">
      <c r="A38" s="4"/>
      <c r="B38" s="4"/>
      <c r="C38" s="59"/>
      <c r="D38" s="60"/>
      <c r="E38" s="60"/>
      <c r="F38" s="60"/>
    </row>
    <row r="41" ht="12.75">
      <c r="A41" t="s">
        <v>627</v>
      </c>
    </row>
  </sheetData>
  <sheetProtection/>
  <mergeCells count="12">
    <mergeCell ref="E4:E10"/>
    <mergeCell ref="F4:F10"/>
    <mergeCell ref="B13:B14"/>
    <mergeCell ref="F13:F14"/>
    <mergeCell ref="B15:B16"/>
    <mergeCell ref="F15:F16"/>
    <mergeCell ref="A2:F2"/>
    <mergeCell ref="A1:F1"/>
    <mergeCell ref="A4:A10"/>
    <mergeCell ref="B4:B10"/>
    <mergeCell ref="D4:D10"/>
    <mergeCell ref="C4:C10"/>
  </mergeCells>
  <conditionalFormatting sqref="F12:F15 E13:E15 E17:F2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Дуденко Ю.А.</cp:lastModifiedBy>
  <cp:lastPrinted>2012-11-07T02:53:42Z</cp:lastPrinted>
  <dcterms:created xsi:type="dcterms:W3CDTF">1999-06-18T11:49:53Z</dcterms:created>
  <dcterms:modified xsi:type="dcterms:W3CDTF">2012-11-07T02:56:10Z</dcterms:modified>
  <cp:category/>
  <cp:version/>
  <cp:contentType/>
  <cp:contentStatus/>
</cp:coreProperties>
</file>